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5600" windowHeight="9330" firstSheet="4" activeTab="4"/>
  </bookViews>
  <sheets>
    <sheet name="stat" sheetId="1" state="hidden" r:id="rId1"/>
    <sheet name="ind" sheetId="5" state="hidden" r:id="rId2"/>
    <sheet name="stat sorted" sheetId="6" state="hidden" r:id="rId3"/>
    <sheet name="ind sorted" sheetId="10" state="hidden" r:id="rId4"/>
    <sheet name="Table 1a" sheetId="18" r:id="rId5"/>
  </sheets>
  <definedNames>
    <definedName name="_xlnm.Print_Area" localSheetId="3">'ind sorted'!$A$1:$AJ$41</definedName>
    <definedName name="_xlnm.Print_Area" localSheetId="0">stat!$A$1:$BA$40</definedName>
    <definedName name="_xlnm.Print_Area" localSheetId="2">'stat sorted'!$A$1:$AY$41</definedName>
    <definedName name="_xlnm.Print_Titles" localSheetId="2">'stat sorted'!$2:$6</definedName>
  </definedNames>
  <calcPr calcId="124519"/>
</workbook>
</file>

<file path=xl/calcChain.xml><?xml version="1.0" encoding="utf-8"?>
<calcChain xmlns="http://schemas.openxmlformats.org/spreadsheetml/2006/main">
  <c r="P8" i="5"/>
  <c r="R42" i="1" l="1"/>
  <c r="P39" i="5"/>
  <c r="P38"/>
  <c r="L39"/>
  <c r="L38"/>
  <c r="H39"/>
  <c r="H38"/>
  <c r="C39"/>
  <c r="C38"/>
  <c r="AE15" i="10" l="1"/>
  <c r="AF15"/>
  <c r="AG15"/>
  <c r="AI15" s="1"/>
  <c r="AD15"/>
  <c r="AH15" s="1"/>
  <c r="AJ15" s="1"/>
  <c r="V15"/>
  <c r="W15"/>
  <c r="Z15" s="1"/>
  <c r="X15"/>
  <c r="U15"/>
  <c r="Y15" s="1"/>
  <c r="M15"/>
  <c r="N15"/>
  <c r="O15"/>
  <c r="Q15" s="1"/>
  <c r="L15"/>
  <c r="P15" s="1"/>
  <c r="R15" s="1"/>
  <c r="H15"/>
  <c r="E15"/>
  <c r="F15"/>
  <c r="D15"/>
  <c r="C15"/>
  <c r="G15" s="1"/>
  <c r="I15" s="1"/>
  <c r="AG14" l="1"/>
  <c r="AF14"/>
  <c r="AE14"/>
  <c r="AD14"/>
  <c r="U14"/>
  <c r="O14"/>
  <c r="N14"/>
  <c r="M14"/>
  <c r="L14"/>
  <c r="F14"/>
  <c r="E14"/>
  <c r="D14"/>
  <c r="C14"/>
  <c r="H43" i="1" l="1"/>
  <c r="H42"/>
  <c r="R41"/>
  <c r="AQ35" i="6" l="1"/>
  <c r="AL35"/>
  <c r="AG32"/>
  <c r="AB32"/>
  <c r="W32"/>
  <c r="R37"/>
  <c r="H38"/>
  <c r="D27"/>
  <c r="E29" l="1"/>
  <c r="E27"/>
  <c r="X14" i="10"/>
  <c r="W14"/>
  <c r="V14"/>
  <c r="AR15" i="6"/>
  <c r="AQ15"/>
  <c r="AM15"/>
  <c r="AL15"/>
  <c r="AH15"/>
  <c r="AG15"/>
  <c r="AC15"/>
  <c r="AB15"/>
  <c r="X15"/>
  <c r="W15"/>
  <c r="S15"/>
  <c r="R15"/>
  <c r="N15"/>
  <c r="M15"/>
  <c r="I15"/>
  <c r="H15"/>
  <c r="D15"/>
  <c r="C15"/>
  <c r="AT27" l="1"/>
  <c r="AT28"/>
  <c r="AT29"/>
  <c r="AT30"/>
  <c r="AT31"/>
  <c r="AT32"/>
  <c r="AT33"/>
  <c r="AT34"/>
  <c r="AT35"/>
  <c r="AT36"/>
  <c r="AT37"/>
  <c r="AT38"/>
  <c r="AT39"/>
  <c r="AT40"/>
  <c r="AT41"/>
  <c r="AT26"/>
  <c r="AT10"/>
  <c r="AT11"/>
  <c r="AT12"/>
  <c r="AT13"/>
  <c r="AT14"/>
  <c r="AT16"/>
  <c r="AT9"/>
  <c r="AO10"/>
  <c r="AO11"/>
  <c r="AO12"/>
  <c r="AO13"/>
  <c r="AO14"/>
  <c r="AO16"/>
  <c r="AO9"/>
  <c r="AO27"/>
  <c r="AO28"/>
  <c r="AO29"/>
  <c r="AO30"/>
  <c r="AO31"/>
  <c r="AO32"/>
  <c r="AO33"/>
  <c r="AO34"/>
  <c r="AO35"/>
  <c r="AO36"/>
  <c r="AO37"/>
  <c r="AO38"/>
  <c r="AO39"/>
  <c r="AO40"/>
  <c r="AO41"/>
  <c r="AO26"/>
  <c r="AJ27"/>
  <c r="AJ28"/>
  <c r="AJ29"/>
  <c r="AJ30"/>
  <c r="AJ31"/>
  <c r="AJ32"/>
  <c r="AJ33"/>
  <c r="AJ34"/>
  <c r="AJ35"/>
  <c r="AJ36"/>
  <c r="AJ37"/>
  <c r="AJ38"/>
  <c r="AJ39"/>
  <c r="AJ40"/>
  <c r="AJ41"/>
  <c r="AJ26"/>
  <c r="AJ10"/>
  <c r="AJ11"/>
  <c r="AJ12"/>
  <c r="AJ13"/>
  <c r="AJ14"/>
  <c r="AJ16"/>
  <c r="AJ9"/>
  <c r="AE27"/>
  <c r="AE28"/>
  <c r="AE29"/>
  <c r="AE30"/>
  <c r="AE31"/>
  <c r="AE32"/>
  <c r="AE33"/>
  <c r="AE34"/>
  <c r="AE35"/>
  <c r="AE36"/>
  <c r="AE37"/>
  <c r="AE38"/>
  <c r="AE39"/>
  <c r="AE40"/>
  <c r="AE41"/>
  <c r="AE26"/>
  <c r="AE10"/>
  <c r="AE11"/>
  <c r="AE12"/>
  <c r="AE13"/>
  <c r="AE14"/>
  <c r="AE16"/>
  <c r="AE9"/>
  <c r="Z27"/>
  <c r="Z28"/>
  <c r="Z29"/>
  <c r="Z30"/>
  <c r="Z31"/>
  <c r="Z32"/>
  <c r="Z33"/>
  <c r="Z34"/>
  <c r="Z35"/>
  <c r="Z36"/>
  <c r="Z37"/>
  <c r="Z38"/>
  <c r="Z39"/>
  <c r="Z40"/>
  <c r="Z41"/>
  <c r="Z26"/>
  <c r="Z10"/>
  <c r="Z11"/>
  <c r="Z12"/>
  <c r="Z13"/>
  <c r="Z14"/>
  <c r="Z16"/>
  <c r="Z9"/>
  <c r="U27"/>
  <c r="U28"/>
  <c r="U29"/>
  <c r="U30"/>
  <c r="U31"/>
  <c r="U32"/>
  <c r="U33"/>
  <c r="U34"/>
  <c r="U35"/>
  <c r="U36"/>
  <c r="U37"/>
  <c r="U38"/>
  <c r="U39"/>
  <c r="U40"/>
  <c r="U41"/>
  <c r="U26"/>
  <c r="U10"/>
  <c r="U11"/>
  <c r="U12"/>
  <c r="U13"/>
  <c r="U14"/>
  <c r="U16"/>
  <c r="U9"/>
  <c r="P27"/>
  <c r="P28"/>
  <c r="P29"/>
  <c r="P30"/>
  <c r="P31"/>
  <c r="P32"/>
  <c r="P33"/>
  <c r="P34"/>
  <c r="P35"/>
  <c r="P36"/>
  <c r="P37"/>
  <c r="P38"/>
  <c r="P39"/>
  <c r="P40"/>
  <c r="P41"/>
  <c r="P26"/>
  <c r="P10"/>
  <c r="P11"/>
  <c r="P12"/>
  <c r="P13"/>
  <c r="P14"/>
  <c r="P16"/>
  <c r="P9"/>
  <c r="K27"/>
  <c r="K28"/>
  <c r="K29"/>
  <c r="K30"/>
  <c r="K31"/>
  <c r="K32"/>
  <c r="K33"/>
  <c r="K34"/>
  <c r="K35"/>
  <c r="K36"/>
  <c r="K37"/>
  <c r="K38"/>
  <c r="K39"/>
  <c r="K40"/>
  <c r="K41"/>
  <c r="K26"/>
  <c r="K10"/>
  <c r="K11"/>
  <c r="K12"/>
  <c r="K13"/>
  <c r="K14"/>
  <c r="K16"/>
  <c r="K9"/>
  <c r="F41"/>
  <c r="F40"/>
  <c r="F39"/>
  <c r="F38"/>
  <c r="F37"/>
  <c r="F36"/>
  <c r="F35"/>
  <c r="F34"/>
  <c r="F33"/>
  <c r="F32"/>
  <c r="F31"/>
  <c r="F30"/>
  <c r="F29"/>
  <c r="F28"/>
  <c r="F27"/>
  <c r="F26"/>
  <c r="F10"/>
  <c r="F11"/>
  <c r="F12"/>
  <c r="F13"/>
  <c r="F14"/>
  <c r="F16"/>
  <c r="F9"/>
  <c r="AI7" i="10"/>
  <c r="AI8"/>
  <c r="AI9"/>
  <c r="AI16"/>
  <c r="AI10"/>
  <c r="AI11"/>
  <c r="AI12"/>
  <c r="AI6"/>
  <c r="AH7"/>
  <c r="AH8"/>
  <c r="AH9"/>
  <c r="AH16"/>
  <c r="AH10"/>
  <c r="AH11"/>
  <c r="AH12"/>
  <c r="AH6"/>
  <c r="Z9"/>
  <c r="Z10"/>
  <c r="Z11"/>
  <c r="Z12"/>
  <c r="Z16"/>
  <c r="Z8"/>
  <c r="Z7"/>
  <c r="Z6"/>
  <c r="Y7"/>
  <c r="Y8"/>
  <c r="Y9"/>
  <c r="Y10"/>
  <c r="Y11"/>
  <c r="Y12"/>
  <c r="Y16"/>
  <c r="Y6"/>
  <c r="Q8"/>
  <c r="Q9"/>
  <c r="Q16"/>
  <c r="Q10"/>
  <c r="Q11"/>
  <c r="Q12"/>
  <c r="Q7"/>
  <c r="Q6"/>
  <c r="P7"/>
  <c r="P8"/>
  <c r="P9"/>
  <c r="P16"/>
  <c r="P10"/>
  <c r="P11"/>
  <c r="P12"/>
  <c r="P6"/>
  <c r="H7"/>
  <c r="H8"/>
  <c r="H16"/>
  <c r="H9"/>
  <c r="H10"/>
  <c r="H11"/>
  <c r="H12"/>
  <c r="H6"/>
  <c r="G7"/>
  <c r="G8"/>
  <c r="G16"/>
  <c r="G9"/>
  <c r="G10"/>
  <c r="G11"/>
  <c r="G12"/>
  <c r="G6"/>
  <c r="F25" i="6" l="1"/>
  <c r="U25"/>
  <c r="K25"/>
  <c r="AE25"/>
  <c r="AT25"/>
  <c r="AO25"/>
  <c r="AJ25"/>
  <c r="Z25"/>
  <c r="P25"/>
  <c r="AJ18" i="10"/>
  <c r="AJ19"/>
  <c r="AJ20"/>
  <c r="AJ21"/>
  <c r="AJ22"/>
  <c r="AJ23"/>
  <c r="AJ7"/>
  <c r="AJ8"/>
  <c r="AJ9"/>
  <c r="AJ16"/>
  <c r="AJ10"/>
  <c r="AJ11"/>
  <c r="AJ12"/>
  <c r="AJ6"/>
  <c r="AA6"/>
  <c r="I7"/>
  <c r="I8"/>
  <c r="I16"/>
  <c r="I9"/>
  <c r="I10"/>
  <c r="I11"/>
  <c r="I12"/>
  <c r="I18"/>
  <c r="I19"/>
  <c r="I20"/>
  <c r="I21"/>
  <c r="I22"/>
  <c r="I23"/>
  <c r="I6"/>
  <c r="Z14" l="1"/>
  <c r="Y14"/>
  <c r="AT15" i="6"/>
  <c r="AT8" s="1"/>
  <c r="E15"/>
  <c r="F15"/>
  <c r="F8" s="1"/>
  <c r="AS16"/>
  <c r="AN16"/>
  <c r="AI14"/>
  <c r="AD14"/>
  <c r="Y14"/>
  <c r="T18"/>
  <c r="O16"/>
  <c r="J16"/>
  <c r="E14"/>
  <c r="AS20"/>
  <c r="AN19"/>
  <c r="AI19"/>
  <c r="AD18"/>
  <c r="Y19"/>
  <c r="T19"/>
  <c r="O18"/>
  <c r="J18"/>
  <c r="E18"/>
  <c r="AS24"/>
  <c r="AN22"/>
  <c r="AI22"/>
  <c r="AD22"/>
  <c r="Y22"/>
  <c r="T22"/>
  <c r="O22"/>
  <c r="J22"/>
  <c r="E21"/>
  <c r="AS21"/>
  <c r="AN21"/>
  <c r="AI20"/>
  <c r="AD20"/>
  <c r="Y20"/>
  <c r="T20"/>
  <c r="O20"/>
  <c r="J20"/>
  <c r="E20"/>
  <c r="AS17"/>
  <c r="AN13"/>
  <c r="AI16"/>
  <c r="AD19"/>
  <c r="Y16"/>
  <c r="T14"/>
  <c r="O19"/>
  <c r="J19"/>
  <c r="E19"/>
  <c r="AS14"/>
  <c r="AN18"/>
  <c r="AI17"/>
  <c r="AD16"/>
  <c r="Y17"/>
  <c r="T16"/>
  <c r="O14"/>
  <c r="J14"/>
  <c r="E17"/>
  <c r="AS12"/>
  <c r="AN11"/>
  <c r="AI11"/>
  <c r="AD11"/>
  <c r="Y11"/>
  <c r="T11"/>
  <c r="O11"/>
  <c r="J11"/>
  <c r="E12"/>
  <c r="AS19"/>
  <c r="AN20"/>
  <c r="AI21"/>
  <c r="Y21"/>
  <c r="T21"/>
  <c r="O21"/>
  <c r="J21"/>
  <c r="E22"/>
  <c r="AD24"/>
  <c r="AS13"/>
  <c r="AN17"/>
  <c r="AI18"/>
  <c r="AD17"/>
  <c r="Y18"/>
  <c r="T17"/>
  <c r="O17"/>
  <c r="J17"/>
  <c r="E16"/>
  <c r="AS18"/>
  <c r="AN14"/>
  <c r="AI13"/>
  <c r="AD13"/>
  <c r="Y13"/>
  <c r="T13"/>
  <c r="O13"/>
  <c r="J13"/>
  <c r="E13"/>
  <c r="AS10"/>
  <c r="AN10"/>
  <c r="AI10"/>
  <c r="AD10"/>
  <c r="Y10"/>
  <c r="T9"/>
  <c r="O9"/>
  <c r="J9"/>
  <c r="E10"/>
  <c r="AS9"/>
  <c r="AN9"/>
  <c r="AI9"/>
  <c r="AD9"/>
  <c r="Y9"/>
  <c r="T10"/>
  <c r="O10"/>
  <c r="J10"/>
  <c r="E9"/>
  <c r="AS11"/>
  <c r="AN12"/>
  <c r="AI12"/>
  <c r="AD12"/>
  <c r="Y12"/>
  <c r="T12"/>
  <c r="O12"/>
  <c r="J12"/>
  <c r="E11"/>
  <c r="AS8"/>
  <c r="AN8"/>
  <c r="AI8"/>
  <c r="AD8"/>
  <c r="Y8"/>
  <c r="T8"/>
  <c r="O8"/>
  <c r="J8"/>
  <c r="E8"/>
  <c r="M9" i="5"/>
  <c r="M10"/>
  <c r="M11"/>
  <c r="M12"/>
  <c r="M13"/>
  <c r="M14"/>
  <c r="M16"/>
  <c r="M17"/>
  <c r="M18"/>
  <c r="M19"/>
  <c r="M20"/>
  <c r="M22"/>
  <c r="M23"/>
  <c r="I9"/>
  <c r="I10"/>
  <c r="I11"/>
  <c r="I12"/>
  <c r="I13"/>
  <c r="I15"/>
  <c r="I16"/>
  <c r="I17"/>
  <c r="I18"/>
  <c r="I19"/>
  <c r="I20"/>
  <c r="I21"/>
  <c r="I22"/>
  <c r="I23"/>
  <c r="D9"/>
  <c r="D10"/>
  <c r="D11"/>
  <c r="D12"/>
  <c r="D13"/>
  <c r="D15"/>
  <c r="D16"/>
  <c r="D17"/>
  <c r="D18"/>
  <c r="D19"/>
  <c r="D20"/>
  <c r="D22"/>
  <c r="D23"/>
  <c r="AS23" i="1"/>
  <c r="AS22"/>
  <c r="AS20"/>
  <c r="AS19"/>
  <c r="AS18"/>
  <c r="AS17"/>
  <c r="AS16"/>
  <c r="AS15"/>
  <c r="AS13"/>
  <c r="AS12"/>
  <c r="AS11"/>
  <c r="AS10"/>
  <c r="AS9"/>
  <c r="AS8"/>
  <c r="AN23"/>
  <c r="AN22"/>
  <c r="AN20"/>
  <c r="AN19"/>
  <c r="AN18"/>
  <c r="AN17"/>
  <c r="AN16"/>
  <c r="AN15"/>
  <c r="AN13"/>
  <c r="AN12"/>
  <c r="AN11"/>
  <c r="AN10"/>
  <c r="AN9"/>
  <c r="AN8"/>
  <c r="AI23"/>
  <c r="AI22"/>
  <c r="AI20"/>
  <c r="AI19"/>
  <c r="AI18"/>
  <c r="AI17"/>
  <c r="AI16"/>
  <c r="AI15"/>
  <c r="AI13"/>
  <c r="AI12"/>
  <c r="AI11"/>
  <c r="AI10"/>
  <c r="AI9"/>
  <c r="AI8"/>
  <c r="AD23"/>
  <c r="AD22"/>
  <c r="AD20"/>
  <c r="AD19"/>
  <c r="AD18"/>
  <c r="AD17"/>
  <c r="AD16"/>
  <c r="AD14"/>
  <c r="AD13"/>
  <c r="AD12"/>
  <c r="AD11"/>
  <c r="AD10"/>
  <c r="AD9"/>
  <c r="AD8"/>
  <c r="Y23"/>
  <c r="Y22"/>
  <c r="Y20"/>
  <c r="Y19"/>
  <c r="Y18"/>
  <c r="Y17"/>
  <c r="Y16"/>
  <c r="Y15"/>
  <c r="Y13"/>
  <c r="Y12"/>
  <c r="Y11"/>
  <c r="Y10"/>
  <c r="Y9"/>
  <c r="Y8"/>
  <c r="T9"/>
  <c r="T10"/>
  <c r="T11"/>
  <c r="T12"/>
  <c r="T13"/>
  <c r="T15"/>
  <c r="T16"/>
  <c r="T17"/>
  <c r="T18"/>
  <c r="T19"/>
  <c r="T20"/>
  <c r="T22"/>
  <c r="T23"/>
  <c r="T8"/>
  <c r="O9"/>
  <c r="O10"/>
  <c r="O11"/>
  <c r="O12"/>
  <c r="O13"/>
  <c r="O15"/>
  <c r="O16"/>
  <c r="O17"/>
  <c r="O18"/>
  <c r="O19"/>
  <c r="O20"/>
  <c r="O22"/>
  <c r="O23"/>
  <c r="O8"/>
  <c r="J23"/>
  <c r="J22"/>
  <c r="J20"/>
  <c r="J19"/>
  <c r="J18"/>
  <c r="J17"/>
  <c r="J16"/>
  <c r="J15"/>
  <c r="J13"/>
  <c r="J12"/>
  <c r="J11"/>
  <c r="J10"/>
  <c r="J9"/>
  <c r="J8"/>
  <c r="E9"/>
  <c r="E10"/>
  <c r="E11"/>
  <c r="E12"/>
  <c r="E13"/>
  <c r="E15"/>
  <c r="E16"/>
  <c r="E17"/>
  <c r="E18"/>
  <c r="E19"/>
  <c r="E20"/>
  <c r="E22"/>
  <c r="E23"/>
  <c r="E8"/>
  <c r="Q9" i="5"/>
  <c r="Q10"/>
  <c r="Q11"/>
  <c r="Q12"/>
  <c r="Q13"/>
  <c r="Q14"/>
  <c r="Q15"/>
  <c r="Q16"/>
  <c r="Q17"/>
  <c r="Q18"/>
  <c r="Q19"/>
  <c r="Q20"/>
  <c r="Q21"/>
  <c r="Q22"/>
  <c r="Q23"/>
  <c r="Q8"/>
  <c r="P9"/>
  <c r="R9" s="1"/>
  <c r="P10"/>
  <c r="R10" s="1"/>
  <c r="P11"/>
  <c r="R11" s="1"/>
  <c r="P12"/>
  <c r="R12" s="1"/>
  <c r="P13"/>
  <c r="R13" s="1"/>
  <c r="P14"/>
  <c r="P15"/>
  <c r="R15" s="1"/>
  <c r="P16"/>
  <c r="R16" s="1"/>
  <c r="P17"/>
  <c r="R17" s="1"/>
  <c r="P18"/>
  <c r="R18" s="1"/>
  <c r="P19"/>
  <c r="R19" s="1"/>
  <c r="P20"/>
  <c r="R20" s="1"/>
  <c r="P21"/>
  <c r="P22"/>
  <c r="R22" s="1"/>
  <c r="P23"/>
  <c r="R23" s="1"/>
  <c r="P24"/>
  <c r="P25"/>
  <c r="P26"/>
  <c r="P27"/>
  <c r="P28"/>
  <c r="P29"/>
  <c r="P30"/>
  <c r="P31"/>
  <c r="P32"/>
  <c r="P33"/>
  <c r="P34"/>
  <c r="P35"/>
  <c r="P36"/>
  <c r="P37"/>
  <c r="R8"/>
  <c r="M8"/>
  <c r="L9"/>
  <c r="L10"/>
  <c r="N10" s="1"/>
  <c r="L11"/>
  <c r="N11" s="1"/>
  <c r="L12"/>
  <c r="N12" s="1"/>
  <c r="L13"/>
  <c r="L14"/>
  <c r="L15"/>
  <c r="L16"/>
  <c r="L17"/>
  <c r="L18"/>
  <c r="N18" s="1"/>
  <c r="L19"/>
  <c r="L20"/>
  <c r="L21"/>
  <c r="L22"/>
  <c r="N22" s="1"/>
  <c r="L23"/>
  <c r="L24"/>
  <c r="L25"/>
  <c r="L26"/>
  <c r="L27"/>
  <c r="L28"/>
  <c r="L29"/>
  <c r="L30"/>
  <c r="L31"/>
  <c r="L32"/>
  <c r="L33"/>
  <c r="L34"/>
  <c r="L35"/>
  <c r="L36"/>
  <c r="L37"/>
  <c r="L8"/>
  <c r="I8"/>
  <c r="H9"/>
  <c r="J9" s="1"/>
  <c r="H10"/>
  <c r="H11"/>
  <c r="H12"/>
  <c r="J12" s="1"/>
  <c r="H13"/>
  <c r="J13" s="1"/>
  <c r="H14"/>
  <c r="H15"/>
  <c r="J15" s="1"/>
  <c r="H16"/>
  <c r="J16" s="1"/>
  <c r="H17"/>
  <c r="J17" s="1"/>
  <c r="H18"/>
  <c r="J18" s="1"/>
  <c r="H19"/>
  <c r="J19" s="1"/>
  <c r="H20"/>
  <c r="J20" s="1"/>
  <c r="H21"/>
  <c r="H22"/>
  <c r="J22" s="1"/>
  <c r="H23"/>
  <c r="J23" s="1"/>
  <c r="H24"/>
  <c r="H25"/>
  <c r="H26"/>
  <c r="H27"/>
  <c r="H28"/>
  <c r="H29"/>
  <c r="H30"/>
  <c r="H31"/>
  <c r="H32"/>
  <c r="H33"/>
  <c r="H34"/>
  <c r="H35"/>
  <c r="H36"/>
  <c r="H37"/>
  <c r="H8"/>
  <c r="C9"/>
  <c r="C10"/>
  <c r="E10" s="1"/>
  <c r="C11"/>
  <c r="E11" s="1"/>
  <c r="C12"/>
  <c r="C13"/>
  <c r="C14"/>
  <c r="C15"/>
  <c r="C16"/>
  <c r="C17"/>
  <c r="E17" s="1"/>
  <c r="C18"/>
  <c r="C19"/>
  <c r="C20"/>
  <c r="E20" s="1"/>
  <c r="C21"/>
  <c r="E21" s="1"/>
  <c r="C22"/>
  <c r="E22" s="1"/>
  <c r="C23"/>
  <c r="E23" s="1"/>
  <c r="C24"/>
  <c r="C25"/>
  <c r="C26"/>
  <c r="C27"/>
  <c r="C28"/>
  <c r="C29"/>
  <c r="C30"/>
  <c r="C31"/>
  <c r="C32"/>
  <c r="C33"/>
  <c r="C34"/>
  <c r="C35"/>
  <c r="C36"/>
  <c r="C37"/>
  <c r="D8"/>
  <c r="C8"/>
  <c r="R21" l="1"/>
  <c r="R14"/>
  <c r="J21"/>
  <c r="N16"/>
  <c r="E12"/>
  <c r="J10"/>
  <c r="AS15" i="6"/>
  <c r="E19" i="5"/>
  <c r="E15"/>
  <c r="AA14" i="10"/>
  <c r="O15" i="6"/>
  <c r="P15"/>
  <c r="P8" s="1"/>
  <c r="Y15"/>
  <c r="Z15"/>
  <c r="Z8" s="1"/>
  <c r="AI15"/>
  <c r="AJ15"/>
  <c r="AJ8" s="1"/>
  <c r="N20" i="5"/>
  <c r="J15" i="6"/>
  <c r="K15"/>
  <c r="K8" s="1"/>
  <c r="T15"/>
  <c r="U15"/>
  <c r="U8" s="1"/>
  <c r="AD15"/>
  <c r="AE15"/>
  <c r="AE8" s="1"/>
  <c r="AN15"/>
  <c r="AO15"/>
  <c r="AO8" s="1"/>
  <c r="J11" i="5"/>
  <c r="N19"/>
  <c r="E18"/>
  <c r="E13"/>
  <c r="E9"/>
  <c r="N23"/>
  <c r="N13"/>
  <c r="N9"/>
  <c r="N17"/>
  <c r="N8"/>
  <c r="E8"/>
  <c r="J8"/>
  <c r="G14" i="10"/>
  <c r="H14"/>
  <c r="P14"/>
  <c r="Q14"/>
  <c r="AH14"/>
  <c r="AI14"/>
  <c r="R14" l="1"/>
  <c r="I14"/>
  <c r="AJ14"/>
</calcChain>
</file>

<file path=xl/sharedStrings.xml><?xml version="1.0" encoding="utf-8"?>
<sst xmlns="http://schemas.openxmlformats.org/spreadsheetml/2006/main" count="1399" uniqueCount="132">
  <si>
    <t>3-digit 2009 PSIC</t>
  </si>
  <si>
    <t>Industry Description</t>
  </si>
  <si>
    <t>Construction of roads and railways</t>
  </si>
  <si>
    <t>Construction of utility projects</t>
  </si>
  <si>
    <t>Construction of other civil engineering projects</t>
  </si>
  <si>
    <t>Other specialized construction activities</t>
  </si>
  <si>
    <t>PHILIPPINES</t>
  </si>
  <si>
    <t>TABLE 1a  Comparative Selected Indicators for Construction Establishments  with Total Employment</t>
  </si>
  <si>
    <t xml:space="preserve"> of 20 and Over  by Industry Group: 2012 and 2010</t>
  </si>
  <si>
    <t>Average Number  of  Workers</t>
  </si>
  <si>
    <t>Average Annual Compensation, PHP</t>
  </si>
  <si>
    <t>Income per Total Expense</t>
  </si>
  <si>
    <t>Labor Productivity, PHP</t>
  </si>
  <si>
    <t>Income Per  Cost</t>
  </si>
  <si>
    <t>(Value in thousand pesos. Details may not add-up to total due to rounding and/or statistical disclosure control)</t>
  </si>
  <si>
    <t>2009
 PSIC
 Code</t>
  </si>
  <si>
    <t xml:space="preserve">
Industry Description</t>
  </si>
  <si>
    <t>Number
of
Establishments</t>
  </si>
  <si>
    <t>Employment
as of November 15</t>
  </si>
  <si>
    <t>Total
Compensation</t>
  </si>
  <si>
    <r>
      <t xml:space="preserve">Total
</t>
    </r>
    <r>
      <rPr>
        <sz val="8"/>
        <color indexed="10"/>
        <rFont val="Arial Narrow"/>
        <family val="2"/>
      </rPr>
      <t>Income</t>
    </r>
  </si>
  <si>
    <r>
      <t xml:space="preserve">Total 
</t>
    </r>
    <r>
      <rPr>
        <sz val="8"/>
        <color indexed="10"/>
        <rFont val="Arial Narrow"/>
        <family val="2"/>
      </rPr>
      <t>Expense</t>
    </r>
  </si>
  <si>
    <t>Value
of 
Output</t>
  </si>
  <si>
    <t xml:space="preserve"> Value Added </t>
  </si>
  <si>
    <t>Gross Addition 
to Tangible 
Fixed Assets</t>
  </si>
  <si>
    <t>Subsidies</t>
  </si>
  <si>
    <t>Sales from 
E-commerce Transactions in 2012</t>
  </si>
  <si>
    <t>Total</t>
  </si>
  <si>
    <t>Paid
Employees</t>
  </si>
  <si>
    <t>F41001</t>
  </si>
  <si>
    <t>Residential (dwelling) building constructions</t>
  </si>
  <si>
    <t>F41002</t>
  </si>
  <si>
    <t>Non-residential building constructions</t>
  </si>
  <si>
    <t>F42100</t>
  </si>
  <si>
    <t>F42200</t>
  </si>
  <si>
    <t>F42900</t>
  </si>
  <si>
    <t>F43110</t>
  </si>
  <si>
    <t>Demolition</t>
  </si>
  <si>
    <t>F43120</t>
  </si>
  <si>
    <t>Site preparation</t>
  </si>
  <si>
    <t>F43210</t>
  </si>
  <si>
    <t>Electrical installation</t>
  </si>
  <si>
    <t>F43220</t>
  </si>
  <si>
    <t>Plumbing, heat and air-conditioning installation</t>
  </si>
  <si>
    <t>F43290</t>
  </si>
  <si>
    <t>Other construction installation</t>
  </si>
  <si>
    <t>F43301</t>
  </si>
  <si>
    <t>Painting and related work</t>
  </si>
  <si>
    <t>F43302</t>
  </si>
  <si>
    <t>Floor and wall tiling or covering with other material</t>
  </si>
  <si>
    <t>F43303</t>
  </si>
  <si>
    <t>Carpentry</t>
  </si>
  <si>
    <t>F43309</t>
  </si>
  <si>
    <t>Other building completion and finishing activities</t>
  </si>
  <si>
    <t>F43900</t>
  </si>
  <si>
    <t xml:space="preserve"> </t>
  </si>
  <si>
    <t>ILOCOS REGION</t>
  </si>
  <si>
    <t>CAGAYAN VALLEY</t>
  </si>
  <si>
    <t>CENTRAL LUZON</t>
  </si>
  <si>
    <t>CALABARZON</t>
  </si>
  <si>
    <t>MIMAROPA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</si>
  <si>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</si>
  <si>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</si>
  <si>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</si>
  <si>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</si>
  <si>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</si>
  <si>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</si>
  <si>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</si>
  <si>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</si>
  <si>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CARAGA</t>
  </si>
  <si>
    <t>% change</t>
  </si>
  <si>
    <t>% to total</t>
  </si>
  <si>
    <t>TABLE 1 Summary Statistics for All Construction Establishments for All Employment Sizes by Industry Sub-Class: Philippines, 2012 and 2010</t>
  </si>
  <si>
    <t>F</t>
  </si>
  <si>
    <t>ARMM</t>
  </si>
  <si>
    <t>CAR</t>
  </si>
  <si>
    <t>NCR</t>
  </si>
  <si>
    <t>% DIFF</t>
  </si>
  <si>
    <t xml:space="preserve">ZAMBOANGA </t>
  </si>
  <si>
    <t>estab</t>
  </si>
  <si>
    <t>emp</t>
  </si>
  <si>
    <t>-</t>
  </si>
  <si>
    <t>all other</t>
  </si>
  <si>
    <t>comp</t>
  </si>
  <si>
    <t>paid</t>
  </si>
  <si>
    <r>
      <t xml:space="preserve">Total 
</t>
    </r>
    <r>
      <rPr>
        <sz val="8"/>
        <color indexed="10"/>
        <rFont val="Arial Narrow"/>
        <family val="2"/>
      </rPr>
      <t>Expense/Cost</t>
    </r>
  </si>
  <si>
    <t>income</t>
  </si>
  <si>
    <t>expnse</t>
  </si>
  <si>
    <t>all industries</t>
  </si>
  <si>
    <t>value added</t>
  </si>
  <si>
    <t>Residential (dwelling) blding const</t>
  </si>
  <si>
    <t>Other building completion &amp; finishing activities</t>
  </si>
  <si>
    <t>Other specialized constrn activities</t>
  </si>
  <si>
    <t>all other industries</t>
  </si>
  <si>
    <t>F41002-Non-residential building constructions</t>
  </si>
  <si>
    <t>Constrn of roads and railways</t>
  </si>
  <si>
    <t>Comparative Selected Indicators for All Construction Establishments   2012 and 2010</t>
  </si>
  <si>
    <t>Comparative selected Statistics for All Construction Establishments : 2012 and 2010</t>
  </si>
  <si>
    <t>F43210 Electrical installation</t>
  </si>
  <si>
    <t>F41001 Residential building constrn</t>
  </si>
  <si>
    <t>Residential building constrn</t>
  </si>
  <si>
    <t>5-digit 2009 PSIC</t>
  </si>
  <si>
    <t>F42100 Constrn of roads and railways</t>
  </si>
  <si>
    <t>F42200 Construction of utility projects</t>
  </si>
  <si>
    <t>F43900 Other specialized construction activities</t>
  </si>
  <si>
    <t>F43220 Plumbing, heat and air-condtnng installation</t>
  </si>
  <si>
    <t>F42900 Construction of other civil engineering projects</t>
  </si>
  <si>
    <t>F43120 Site preparation</t>
  </si>
  <si>
    <t>F43220 Plumbing, heat and air-conditioning installation</t>
  </si>
  <si>
    <t>F43290 Other construction installation</t>
  </si>
  <si>
    <t xml:space="preserve">
Industry Description/Region</t>
  </si>
  <si>
    <t>worktable for  Sector F (Special Release)</t>
  </si>
  <si>
    <t>Workfile for SR</t>
  </si>
  <si>
    <t>CARAGA &amp; ARMM</t>
  </si>
  <si>
    <t>CARAGA&amp; armm</t>
  </si>
  <si>
    <t>CARAGA &amp; Armm</t>
  </si>
  <si>
    <t>CARAGA &amp; armm</t>
  </si>
  <si>
    <t>CARAGA + armm</t>
  </si>
  <si>
    <t>CARAGA + ARMM</t>
  </si>
  <si>
    <t>Demolition and site preparation</t>
  </si>
  <si>
    <t>SOCCSKSARGEN+armm</t>
  </si>
  <si>
    <t xml:space="preserve">CARAGA </t>
  </si>
  <si>
    <t>SOCCSKSARGEN + armm</t>
  </si>
  <si>
    <t>SOCCSKSARGEn</t>
  </si>
  <si>
    <t>Income per Expense</t>
  </si>
  <si>
    <t>2009 
PSIC 
Code</t>
  </si>
  <si>
    <t>Source:</t>
  </si>
  <si>
    <t>Notation:</t>
  </si>
  <si>
    <t xml:space="preserve"> - zero
s - suppressed data to avoid disclosure of individual establishment’s data</t>
  </si>
  <si>
    <t>Average Number 
 of  Workers</t>
  </si>
  <si>
    <t xml:space="preserve"> 2014 Annual Survey of Philippine Business and Industry (Final Results), Philippine Statistics Authority</t>
  </si>
  <si>
    <t>TABLE 1a  Selected Indicators for All Construction Establishments  by Industry Sub-class: 2014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</si>
</sst>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"/>
  </numFmts>
  <fonts count="31">
    <font>
      <sz val="11"/>
      <color theme="1"/>
      <name val="Calibri"/>
      <family val="2"/>
      <scheme val="minor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i/>
      <sz val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7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9" applyNumberFormat="0" applyFill="0" applyAlignment="0" applyProtection="0"/>
    <xf numFmtId="0" fontId="13" fillId="0" borderId="90" applyNumberFormat="0" applyFill="0" applyAlignment="0" applyProtection="0"/>
    <xf numFmtId="0" fontId="14" fillId="0" borderId="91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92" applyNumberFormat="0" applyAlignment="0" applyProtection="0"/>
    <xf numFmtId="0" fontId="19" fillId="7" borderId="93" applyNumberFormat="0" applyAlignment="0" applyProtection="0"/>
    <xf numFmtId="0" fontId="20" fillId="7" borderId="92" applyNumberFormat="0" applyAlignment="0" applyProtection="0"/>
    <xf numFmtId="0" fontId="21" fillId="0" borderId="94" applyNumberFormat="0" applyFill="0" applyAlignment="0" applyProtection="0"/>
    <xf numFmtId="0" fontId="22" fillId="8" borderId="9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7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6" fontId="28" fillId="0" borderId="0" applyFill="0" applyBorder="0" applyAlignment="0" applyProtection="0"/>
    <xf numFmtId="0" fontId="10" fillId="0" borderId="0"/>
    <xf numFmtId="0" fontId="10" fillId="9" borderId="96" applyNumberFormat="0" applyFont="0" applyAlignment="0" applyProtection="0"/>
    <xf numFmtId="9" fontId="27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41" fontId="5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37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7" fontId="1" fillId="0" borderId="24" xfId="0" applyNumberFormat="1" applyFont="1" applyBorder="1" applyAlignment="1">
      <alignment horizontal="center" vertical="center" wrapText="1"/>
    </xf>
    <xf numFmtId="37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1" fontId="5" fillId="0" borderId="30" xfId="0" applyNumberFormat="1" applyFont="1" applyBorder="1" applyAlignment="1">
      <alignment wrapText="1"/>
    </xf>
    <xf numFmtId="41" fontId="5" fillId="0" borderId="31" xfId="0" applyNumberFormat="1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5" fillId="0" borderId="34" xfId="0" applyFont="1" applyBorder="1"/>
    <xf numFmtId="0" fontId="6" fillId="0" borderId="35" xfId="0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41" fontId="1" fillId="0" borderId="35" xfId="0" applyNumberFormat="1" applyFont="1" applyBorder="1"/>
    <xf numFmtId="3" fontId="5" fillId="0" borderId="36" xfId="0" applyNumberFormat="1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5" xfId="0" applyFont="1" applyBorder="1"/>
    <xf numFmtId="0" fontId="6" fillId="0" borderId="34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41" fontId="9" fillId="0" borderId="35" xfId="0" applyNumberFormat="1" applyFont="1" applyBorder="1"/>
    <xf numFmtId="3" fontId="5" fillId="0" borderId="40" xfId="0" applyNumberFormat="1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41" fontId="5" fillId="0" borderId="35" xfId="0" applyNumberFormat="1" applyFont="1" applyBorder="1" applyAlignment="1">
      <alignment wrapText="1"/>
    </xf>
    <xf numFmtId="41" fontId="5" fillId="0" borderId="36" xfId="0" applyNumberFormat="1" applyFont="1" applyBorder="1" applyAlignment="1">
      <alignment wrapText="1"/>
    </xf>
    <xf numFmtId="41" fontId="5" fillId="0" borderId="38" xfId="0" applyNumberFormat="1" applyFont="1" applyBorder="1" applyAlignment="1">
      <alignment wrapText="1"/>
    </xf>
    <xf numFmtId="41" fontId="5" fillId="0" borderId="39" xfId="0" applyNumberFormat="1" applyFont="1" applyBorder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1" fontId="1" fillId="0" borderId="35" xfId="0" applyNumberFormat="1" applyFont="1" applyBorder="1" applyAlignment="1">
      <alignment horizontal="right" vertical="center"/>
    </xf>
    <xf numFmtId="0" fontId="0" fillId="0" borderId="36" xfId="0" applyBorder="1"/>
    <xf numFmtId="1" fontId="1" fillId="0" borderId="38" xfId="0" applyNumberFormat="1" applyFont="1" applyBorder="1" applyAlignment="1">
      <alignment horizontal="right" vertical="center"/>
    </xf>
    <xf numFmtId="0" fontId="0" fillId="0" borderId="39" xfId="0" applyBorder="1"/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48" xfId="0" applyFont="1" applyBorder="1"/>
    <xf numFmtId="0" fontId="6" fillId="0" borderId="49" xfId="0" applyFont="1" applyBorder="1" applyAlignment="1">
      <alignment horizontal="center" vertical="center" wrapText="1"/>
    </xf>
    <xf numFmtId="2" fontId="1" fillId="0" borderId="35" xfId="2" applyNumberFormat="1" applyFont="1" applyBorder="1"/>
    <xf numFmtId="0" fontId="6" fillId="0" borderId="50" xfId="0" applyFont="1" applyBorder="1" applyAlignment="1">
      <alignment horizontal="center" vertical="center" wrapText="1"/>
    </xf>
    <xf numFmtId="0" fontId="5" fillId="0" borderId="49" xfId="0" applyFont="1" applyBorder="1"/>
    <xf numFmtId="3" fontId="1" fillId="0" borderId="35" xfId="0" applyNumberFormat="1" applyFont="1" applyBorder="1" applyAlignment="1">
      <alignment horizontal="right" vertical="center"/>
    </xf>
    <xf numFmtId="2" fontId="1" fillId="0" borderId="36" xfId="2" applyNumberFormat="1" applyFont="1" applyBorder="1"/>
    <xf numFmtId="3" fontId="1" fillId="0" borderId="38" xfId="0" applyNumberFormat="1" applyFont="1" applyBorder="1" applyAlignment="1">
      <alignment horizontal="right" vertical="center"/>
    </xf>
    <xf numFmtId="0" fontId="0" fillId="0" borderId="35" xfId="0" applyBorder="1"/>
    <xf numFmtId="0" fontId="0" fillId="0" borderId="38" xfId="0" applyBorder="1"/>
    <xf numFmtId="2" fontId="1" fillId="0" borderId="40" xfId="2" applyNumberFormat="1" applyFont="1" applyBorder="1"/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2" fontId="1" fillId="0" borderId="35" xfId="0" applyNumberFormat="1" applyFont="1" applyBorder="1" applyAlignment="1">
      <alignment horizontal="right" vertical="center"/>
    </xf>
    <xf numFmtId="2" fontId="0" fillId="0" borderId="35" xfId="0" applyNumberFormat="1" applyBorder="1"/>
    <xf numFmtId="2" fontId="0" fillId="0" borderId="36" xfId="0" applyNumberFormat="1" applyBorder="1"/>
    <xf numFmtId="2" fontId="1" fillId="0" borderId="38" xfId="0" applyNumberFormat="1" applyFont="1" applyBorder="1" applyAlignment="1">
      <alignment horizontal="right" vertical="center"/>
    </xf>
    <xf numFmtId="2" fontId="0" fillId="0" borderId="38" xfId="0" applyNumberFormat="1" applyBorder="1"/>
    <xf numFmtId="2" fontId="0" fillId="0" borderId="39" xfId="0" applyNumberFormat="1" applyBorder="1"/>
    <xf numFmtId="0" fontId="5" fillId="0" borderId="55" xfId="0" applyFont="1" applyBorder="1"/>
    <xf numFmtId="0" fontId="6" fillId="0" borderId="56" xfId="0" applyFont="1" applyBorder="1" applyAlignment="1">
      <alignment wrapText="1"/>
    </xf>
    <xf numFmtId="1" fontId="1" fillId="0" borderId="56" xfId="0" applyNumberFormat="1" applyFont="1" applyBorder="1" applyAlignment="1">
      <alignment horizontal="right" vertical="center"/>
    </xf>
    <xf numFmtId="2" fontId="1" fillId="0" borderId="54" xfId="2" applyNumberFormat="1" applyFont="1" applyBorder="1"/>
    <xf numFmtId="0" fontId="6" fillId="0" borderId="55" xfId="0" applyFont="1" applyBorder="1" applyAlignment="1">
      <alignment wrapText="1"/>
    </xf>
    <xf numFmtId="3" fontId="1" fillId="0" borderId="56" xfId="0" applyNumberFormat="1" applyFont="1" applyBorder="1" applyAlignment="1">
      <alignment horizontal="right" vertical="center"/>
    </xf>
    <xf numFmtId="2" fontId="1" fillId="0" borderId="57" xfId="2" applyNumberFormat="1" applyFont="1" applyBorder="1"/>
    <xf numFmtId="2" fontId="1" fillId="0" borderId="56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41" fontId="1" fillId="2" borderId="35" xfId="0" applyNumberFormat="1" applyFont="1" applyFill="1" applyBorder="1"/>
    <xf numFmtId="2" fontId="1" fillId="2" borderId="35" xfId="2" applyNumberFormat="1" applyFont="1" applyFill="1" applyBorder="1"/>
    <xf numFmtId="0" fontId="5" fillId="2" borderId="35" xfId="0" applyFont="1" applyFill="1" applyBorder="1"/>
    <xf numFmtId="3" fontId="5" fillId="2" borderId="35" xfId="0" applyNumberFormat="1" applyFont="1" applyFill="1" applyBorder="1" applyAlignment="1">
      <alignment wrapText="1"/>
    </xf>
    <xf numFmtId="41" fontId="5" fillId="2" borderId="35" xfId="0" applyNumberFormat="1" applyFont="1" applyFill="1" applyBorder="1" applyAlignment="1">
      <alignment wrapText="1"/>
    </xf>
    <xf numFmtId="41" fontId="5" fillId="2" borderId="36" xfId="0" applyNumberFormat="1" applyFont="1" applyFill="1" applyBorder="1" applyAlignment="1">
      <alignment wrapText="1"/>
    </xf>
    <xf numFmtId="0" fontId="5" fillId="0" borderId="36" xfId="0" applyFont="1" applyBorder="1"/>
    <xf numFmtId="1" fontId="5" fillId="0" borderId="35" xfId="0" applyNumberFormat="1" applyFont="1" applyBorder="1"/>
    <xf numFmtId="2" fontId="5" fillId="0" borderId="36" xfId="0" applyNumberFormat="1" applyFont="1" applyBorder="1"/>
    <xf numFmtId="0" fontId="5" fillId="0" borderId="37" xfId="0" applyFont="1" applyBorder="1"/>
    <xf numFmtId="0" fontId="5" fillId="0" borderId="38" xfId="0" applyFont="1" applyBorder="1"/>
    <xf numFmtId="1" fontId="5" fillId="0" borderId="38" xfId="0" applyNumberFormat="1" applyFont="1" applyBorder="1"/>
    <xf numFmtId="0" fontId="5" fillId="0" borderId="39" xfId="0" applyFont="1" applyBorder="1"/>
    <xf numFmtId="165" fontId="5" fillId="0" borderId="35" xfId="1" applyNumberFormat="1" applyFont="1" applyBorder="1"/>
    <xf numFmtId="165" fontId="5" fillId="0" borderId="38" xfId="1" applyNumberFormat="1" applyFont="1" applyBorder="1"/>
    <xf numFmtId="0" fontId="5" fillId="0" borderId="56" xfId="0" applyFont="1" applyBorder="1"/>
    <xf numFmtId="2" fontId="5" fillId="0" borderId="54" xfId="0" applyNumberFormat="1" applyFont="1" applyBorder="1"/>
    <xf numFmtId="165" fontId="5" fillId="0" borderId="56" xfId="1" applyNumberFormat="1" applyFont="1" applyBorder="1"/>
    <xf numFmtId="2" fontId="5" fillId="0" borderId="56" xfId="0" applyNumberFormat="1" applyFont="1" applyBorder="1"/>
    <xf numFmtId="2" fontId="5" fillId="0" borderId="35" xfId="0" applyNumberFormat="1" applyFont="1" applyBorder="1"/>
    <xf numFmtId="2" fontId="5" fillId="0" borderId="38" xfId="0" applyNumberFormat="1" applyFont="1" applyBorder="1"/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41" fontId="1" fillId="0" borderId="35" xfId="0" applyNumberFormat="1" applyFont="1" applyFill="1" applyBorder="1"/>
    <xf numFmtId="2" fontId="1" fillId="0" borderId="35" xfId="2" applyNumberFormat="1" applyFont="1" applyFill="1" applyBorder="1"/>
    <xf numFmtId="0" fontId="5" fillId="0" borderId="36" xfId="0" applyFont="1" applyFill="1" applyBorder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5" fillId="0" borderId="36" xfId="0" applyNumberFormat="1" applyFont="1" applyFill="1" applyBorder="1" applyAlignment="1">
      <alignment wrapText="1"/>
    </xf>
    <xf numFmtId="41" fontId="5" fillId="0" borderId="35" xfId="0" applyNumberFormat="1" applyFont="1" applyFill="1" applyBorder="1" applyAlignment="1">
      <alignment wrapText="1"/>
    </xf>
    <xf numFmtId="41" fontId="5" fillId="0" borderId="36" xfId="0" applyNumberFormat="1" applyFont="1" applyFill="1" applyBorder="1" applyAlignment="1">
      <alignment wrapText="1"/>
    </xf>
    <xf numFmtId="0" fontId="5" fillId="0" borderId="0" xfId="0" applyFont="1" applyFill="1"/>
    <xf numFmtId="0" fontId="5" fillId="0" borderId="35" xfId="0" applyFont="1" applyFill="1" applyBorder="1"/>
    <xf numFmtId="0" fontId="5" fillId="2" borderId="0" xfId="0" applyFont="1" applyFill="1"/>
    <xf numFmtId="41" fontId="9" fillId="2" borderId="35" xfId="0" applyNumberFormat="1" applyFont="1" applyFill="1" applyBorder="1"/>
    <xf numFmtId="0" fontId="6" fillId="2" borderId="34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41" fontId="3" fillId="2" borderId="35" xfId="0" applyNumberFormat="1" applyFont="1" applyFill="1" applyBorder="1"/>
    <xf numFmtId="2" fontId="3" fillId="2" borderId="35" xfId="2" applyNumberFormat="1" applyFont="1" applyFill="1" applyBorder="1"/>
    <xf numFmtId="3" fontId="6" fillId="2" borderId="35" xfId="0" applyNumberFormat="1" applyFont="1" applyFill="1" applyBorder="1" applyAlignment="1">
      <alignment wrapText="1"/>
    </xf>
    <xf numFmtId="41" fontId="6" fillId="2" borderId="36" xfId="0" applyNumberFormat="1" applyFont="1" applyFill="1" applyBorder="1" applyAlignment="1">
      <alignment wrapText="1"/>
    </xf>
    <xf numFmtId="0" fontId="6" fillId="2" borderId="0" xfId="0" applyFont="1" applyFill="1"/>
    <xf numFmtId="0" fontId="5" fillId="2" borderId="34" xfId="0" applyFont="1" applyFill="1" applyBorder="1"/>
    <xf numFmtId="1" fontId="5" fillId="2" borderId="35" xfId="0" applyNumberFormat="1" applyFont="1" applyFill="1" applyBorder="1"/>
    <xf numFmtId="0" fontId="5" fillId="2" borderId="36" xfId="0" applyFont="1" applyFill="1" applyBorder="1"/>
    <xf numFmtId="165" fontId="5" fillId="2" borderId="35" xfId="1" applyNumberFormat="1" applyFont="1" applyFill="1" applyBorder="1"/>
    <xf numFmtId="2" fontId="5" fillId="2" borderId="35" xfId="0" applyNumberFormat="1" applyFont="1" applyFill="1" applyBorder="1"/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/>
    <xf numFmtId="0" fontId="5" fillId="2" borderId="42" xfId="0" applyFont="1" applyFill="1" applyBorder="1"/>
    <xf numFmtId="0" fontId="5" fillId="0" borderId="43" xfId="0" applyFont="1" applyBorder="1"/>
    <xf numFmtId="0" fontId="5" fillId="0" borderId="63" xfId="0" applyFont="1" applyBorder="1" applyAlignment="1">
      <alignment horizontal="center" vertical="center"/>
    </xf>
    <xf numFmtId="0" fontId="6" fillId="0" borderId="0" xfId="0" applyFont="1"/>
    <xf numFmtId="41" fontId="5" fillId="0" borderId="56" xfId="0" applyNumberFormat="1" applyFont="1" applyBorder="1"/>
    <xf numFmtId="166" fontId="5" fillId="0" borderId="56" xfId="0" applyNumberFormat="1" applyFont="1" applyBorder="1"/>
    <xf numFmtId="166" fontId="6" fillId="0" borderId="56" xfId="0" applyNumberFormat="1" applyFont="1" applyBorder="1"/>
    <xf numFmtId="2" fontId="6" fillId="0" borderId="54" xfId="0" applyNumberFormat="1" applyFont="1" applyBorder="1"/>
    <xf numFmtId="41" fontId="1" fillId="0" borderId="0" xfId="0" applyNumberFormat="1" applyFont="1" applyBorder="1"/>
    <xf numFmtId="165" fontId="6" fillId="0" borderId="56" xfId="1" applyNumberFormat="1" applyFont="1" applyBorder="1"/>
    <xf numFmtId="2" fontId="6" fillId="0" borderId="56" xfId="0" applyNumberFormat="1" applyFont="1" applyBorder="1"/>
    <xf numFmtId="2" fontId="5" fillId="0" borderId="69" xfId="0" applyNumberFormat="1" applyFont="1" applyBorder="1"/>
    <xf numFmtId="0" fontId="5" fillId="2" borderId="69" xfId="0" applyFont="1" applyFill="1" applyBorder="1"/>
    <xf numFmtId="0" fontId="5" fillId="0" borderId="69" xfId="0" applyFont="1" applyBorder="1"/>
    <xf numFmtId="0" fontId="5" fillId="0" borderId="68" xfId="0" applyFont="1" applyBorder="1"/>
    <xf numFmtId="2" fontId="6" fillId="2" borderId="36" xfId="0" applyNumberFormat="1" applyFont="1" applyFill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37" xfId="0" applyFont="1" applyBorder="1" applyAlignment="1">
      <alignment wrapText="1"/>
    </xf>
    <xf numFmtId="165" fontId="6" fillId="2" borderId="35" xfId="1" applyNumberFormat="1" applyFont="1" applyFill="1" applyBorder="1" applyAlignment="1">
      <alignment wrapText="1"/>
    </xf>
    <xf numFmtId="2" fontId="6" fillId="0" borderId="36" xfId="0" applyNumberFormat="1" applyFont="1" applyFill="1" applyBorder="1" applyAlignment="1">
      <alignment wrapText="1"/>
    </xf>
    <xf numFmtId="2" fontId="5" fillId="0" borderId="73" xfId="0" applyNumberFormat="1" applyFont="1" applyBorder="1"/>
    <xf numFmtId="0" fontId="5" fillId="0" borderId="74" xfId="0" applyFont="1" applyBorder="1"/>
    <xf numFmtId="165" fontId="5" fillId="0" borderId="75" xfId="1" applyNumberFormat="1" applyFont="1" applyBorder="1"/>
    <xf numFmtId="3" fontId="5" fillId="0" borderId="56" xfId="0" applyNumberFormat="1" applyFont="1" applyBorder="1" applyAlignment="1">
      <alignment wrapText="1"/>
    </xf>
    <xf numFmtId="41" fontId="1" fillId="0" borderId="56" xfId="0" applyNumberFormat="1" applyFont="1" applyBorder="1"/>
    <xf numFmtId="0" fontId="5" fillId="0" borderId="18" xfId="0" applyFont="1" applyBorder="1"/>
    <xf numFmtId="0" fontId="6" fillId="0" borderId="0" xfId="0" applyFont="1" applyBorder="1"/>
    <xf numFmtId="3" fontId="6" fillId="0" borderId="0" xfId="0" applyNumberFormat="1" applyFont="1" applyBorder="1"/>
    <xf numFmtId="2" fontId="6" fillId="0" borderId="19" xfId="0" applyNumberFormat="1" applyFont="1" applyBorder="1"/>
    <xf numFmtId="3" fontId="5" fillId="0" borderId="0" xfId="0" applyNumberFormat="1" applyFont="1"/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5" fillId="0" borderId="55" xfId="0" applyFont="1" applyBorder="1" applyAlignment="1">
      <alignment wrapText="1"/>
    </xf>
    <xf numFmtId="0" fontId="5" fillId="0" borderId="56" xfId="0" applyFont="1" applyBorder="1" applyAlignment="1">
      <alignment wrapText="1"/>
    </xf>
    <xf numFmtId="2" fontId="6" fillId="0" borderId="54" xfId="0" applyNumberFormat="1" applyFont="1" applyFill="1" applyBorder="1" applyAlignment="1">
      <alignment wrapText="1"/>
    </xf>
    <xf numFmtId="41" fontId="5" fillId="0" borderId="56" xfId="0" applyNumberFormat="1" applyFont="1" applyBorder="1" applyAlignment="1">
      <alignment wrapText="1"/>
    </xf>
    <xf numFmtId="41" fontId="5" fillId="0" borderId="62" xfId="0" applyNumberFormat="1" applyFont="1" applyBorder="1" applyAlignment="1">
      <alignment wrapText="1"/>
    </xf>
    <xf numFmtId="0" fontId="5" fillId="0" borderId="84" xfId="0" applyFont="1" applyFill="1" applyBorder="1" applyAlignment="1">
      <alignment wrapText="1"/>
    </xf>
    <xf numFmtId="0" fontId="5" fillId="0" borderId="85" xfId="0" applyFont="1" applyFill="1" applyBorder="1" applyAlignment="1">
      <alignment wrapText="1"/>
    </xf>
    <xf numFmtId="0" fontId="5" fillId="0" borderId="85" xfId="0" applyFont="1" applyFill="1" applyBorder="1"/>
    <xf numFmtId="2" fontId="1" fillId="0" borderId="85" xfId="2" applyNumberFormat="1" applyFont="1" applyFill="1" applyBorder="1"/>
    <xf numFmtId="2" fontId="5" fillId="0" borderId="86" xfId="0" applyNumberFormat="1" applyFont="1" applyFill="1" applyBorder="1" applyAlignment="1">
      <alignment wrapText="1"/>
    </xf>
    <xf numFmtId="41" fontId="5" fillId="0" borderId="85" xfId="0" applyNumberFormat="1" applyFont="1" applyFill="1" applyBorder="1" applyAlignment="1">
      <alignment wrapText="1"/>
    </xf>
    <xf numFmtId="41" fontId="1" fillId="0" borderId="85" xfId="0" applyNumberFormat="1" applyFont="1" applyFill="1" applyBorder="1"/>
    <xf numFmtId="41" fontId="5" fillId="0" borderId="87" xfId="0" applyNumberFormat="1" applyFont="1" applyFill="1" applyBorder="1" applyAlignment="1">
      <alignment wrapText="1"/>
    </xf>
    <xf numFmtId="37" fontId="1" fillId="0" borderId="88" xfId="0" applyNumberFormat="1" applyFont="1" applyBorder="1" applyAlignment="1">
      <alignment horizontal="center" vertical="center" wrapText="1"/>
    </xf>
    <xf numFmtId="0" fontId="0" fillId="0" borderId="81" xfId="0" applyBorder="1"/>
    <xf numFmtId="0" fontId="0" fillId="0" borderId="80" xfId="0" applyBorder="1"/>
    <xf numFmtId="0" fontId="2" fillId="0" borderId="8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166" fontId="5" fillId="0" borderId="54" xfId="0" applyNumberFormat="1" applyFont="1" applyBorder="1"/>
    <xf numFmtId="166" fontId="6" fillId="0" borderId="19" xfId="0" applyNumberFormat="1" applyFont="1" applyBorder="1"/>
    <xf numFmtId="0" fontId="5" fillId="0" borderId="0" xfId="0" applyFont="1" applyBorder="1"/>
    <xf numFmtId="2" fontId="5" fillId="0" borderId="99" xfId="0" applyNumberFormat="1" applyFont="1" applyBorder="1"/>
    <xf numFmtId="0" fontId="5" fillId="0" borderId="100" xfId="0" applyFont="1" applyBorder="1" applyAlignment="1">
      <alignment wrapText="1"/>
    </xf>
    <xf numFmtId="0" fontId="5" fillId="0" borderId="75" xfId="0" applyFont="1" applyBorder="1" applyAlignment="1">
      <alignment wrapText="1"/>
    </xf>
    <xf numFmtId="0" fontId="5" fillId="0" borderId="75" xfId="0" applyFont="1" applyBorder="1"/>
    <xf numFmtId="166" fontId="5" fillId="0" borderId="101" xfId="0" applyNumberFormat="1" applyFont="1" applyBorder="1"/>
    <xf numFmtId="2" fontId="5" fillId="0" borderId="53" xfId="0" applyNumberFormat="1" applyFont="1" applyBorder="1"/>
    <xf numFmtId="0" fontId="5" fillId="2" borderId="55" xfId="0" applyFont="1" applyFill="1" applyBorder="1"/>
    <xf numFmtId="0" fontId="5" fillId="2" borderId="56" xfId="0" applyFont="1" applyFill="1" applyBorder="1"/>
    <xf numFmtId="1" fontId="5" fillId="2" borderId="56" xfId="0" applyNumberFormat="1" applyFont="1" applyFill="1" applyBorder="1"/>
    <xf numFmtId="0" fontId="5" fillId="2" borderId="54" xfId="0" applyFont="1" applyFill="1" applyBorder="1"/>
    <xf numFmtId="0" fontId="5" fillId="0" borderId="19" xfId="0" applyFont="1" applyBorder="1"/>
    <xf numFmtId="0" fontId="5" fillId="2" borderId="102" xfId="0" applyFont="1" applyFill="1" applyBorder="1"/>
    <xf numFmtId="165" fontId="5" fillId="2" borderId="56" xfId="1" applyNumberFormat="1" applyFont="1" applyFill="1" applyBorder="1"/>
    <xf numFmtId="0" fontId="5" fillId="0" borderId="103" xfId="0" applyFont="1" applyBorder="1"/>
    <xf numFmtId="2" fontId="5" fillId="2" borderId="36" xfId="0" applyNumberFormat="1" applyFont="1" applyFill="1" applyBorder="1" applyAlignment="1">
      <alignment wrapText="1"/>
    </xf>
    <xf numFmtId="165" fontId="5" fillId="2" borderId="35" xfId="1" applyNumberFormat="1" applyFont="1" applyFill="1" applyBorder="1" applyAlignment="1">
      <alignment wrapText="1"/>
    </xf>
    <xf numFmtId="41" fontId="6" fillId="2" borderId="35" xfId="0" applyNumberFormat="1" applyFont="1" applyFill="1" applyBorder="1" applyAlignment="1">
      <alignment wrapText="1"/>
    </xf>
    <xf numFmtId="3" fontId="6" fillId="0" borderId="35" xfId="0" applyNumberFormat="1" applyFont="1" applyBorder="1" applyAlignment="1">
      <alignment wrapText="1"/>
    </xf>
    <xf numFmtId="41" fontId="6" fillId="0" borderId="35" xfId="0" applyNumberFormat="1" applyFont="1" applyBorder="1" applyAlignment="1">
      <alignment wrapText="1"/>
    </xf>
    <xf numFmtId="0" fontId="6" fillId="2" borderId="42" xfId="0" applyFont="1" applyFill="1" applyBorder="1" applyAlignment="1">
      <alignment wrapText="1"/>
    </xf>
    <xf numFmtId="0" fontId="5" fillId="2" borderId="42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1" fillId="0" borderId="79" xfId="0" applyFont="1" applyBorder="1" applyAlignment="1">
      <alignment vertical="center" wrapText="1"/>
    </xf>
    <xf numFmtId="0" fontId="1" fillId="0" borderId="104" xfId="0" applyFont="1" applyBorder="1" applyAlignment="1">
      <alignment vertical="center" wrapText="1"/>
    </xf>
    <xf numFmtId="2" fontId="6" fillId="0" borderId="39" xfId="0" applyNumberFormat="1" applyFont="1" applyFill="1" applyBorder="1" applyAlignment="1">
      <alignment wrapText="1"/>
    </xf>
    <xf numFmtId="0" fontId="5" fillId="0" borderId="105" xfId="0" applyFont="1" applyBorder="1"/>
    <xf numFmtId="2" fontId="5" fillId="0" borderId="57" xfId="0" applyNumberFormat="1" applyFont="1" applyBorder="1"/>
    <xf numFmtId="2" fontId="6" fillId="0" borderId="57" xfId="0" applyNumberFormat="1" applyFont="1" applyBorder="1"/>
    <xf numFmtId="0" fontId="29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/>
    <xf numFmtId="41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41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1" fillId="0" borderId="8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/>
    <cellStyle name="Normal 3" xfId="43"/>
    <cellStyle name="Note 2" xfId="47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view="pageBreakPreview" topLeftCell="T1" zoomScale="87" zoomScaleSheetLayoutView="87" workbookViewId="0">
      <selection activeCell="AL8" sqref="AL8:AL40"/>
    </sheetView>
  </sheetViews>
  <sheetFormatPr defaultRowHeight="12.75"/>
  <cols>
    <col min="1" max="1" width="6.85546875" style="2" customWidth="1"/>
    <col min="2" max="2" width="18.28515625" style="2" customWidth="1"/>
    <col min="3" max="5" width="9.140625" style="2" customWidth="1"/>
    <col min="6" max="6" width="7" style="2" customWidth="1"/>
    <col min="7" max="7" width="17.42578125" style="2" customWidth="1"/>
    <col min="8" max="8" width="7.5703125" style="2" bestFit="1" customWidth="1"/>
    <col min="9" max="10" width="7.5703125" style="2" customWidth="1"/>
    <col min="11" max="11" width="7.5703125" style="2" hidden="1" customWidth="1"/>
    <col min="12" max="12" width="18.85546875" style="2" customWidth="1"/>
    <col min="13" max="13" width="10.7109375" style="2" bestFit="1" customWidth="1"/>
    <col min="14" max="16" width="10.7109375" style="2" customWidth="1"/>
    <col min="17" max="17" width="13.85546875" style="2" customWidth="1"/>
    <col min="18" max="20" width="9.85546875" style="2" customWidth="1"/>
    <col min="21" max="21" width="7.28515625" style="2" hidden="1" customWidth="1"/>
    <col min="22" max="22" width="23.5703125" style="2" customWidth="1"/>
    <col min="23" max="23" width="11.140625" style="2" bestFit="1" customWidth="1"/>
    <col min="24" max="24" width="11.140625" style="2" customWidth="1"/>
    <col min="25" max="25" width="9.42578125" style="2" customWidth="1"/>
    <col min="26" max="26" width="11.140625" style="2" hidden="1" customWidth="1"/>
    <col min="27" max="27" width="19.7109375" style="2" customWidth="1"/>
    <col min="28" max="30" width="10.42578125" style="2" customWidth="1"/>
    <col min="31" max="31" width="10.42578125" style="2" hidden="1" customWidth="1"/>
    <col min="32" max="32" width="22.140625" style="2" customWidth="1"/>
    <col min="33" max="35" width="9.140625" style="2" customWidth="1"/>
    <col min="36" max="36" width="9.140625" style="2" hidden="1" customWidth="1"/>
    <col min="37" max="37" width="22.42578125" style="2" customWidth="1"/>
    <col min="38" max="40" width="9" style="2" customWidth="1"/>
    <col min="41" max="41" width="9" style="2" hidden="1" customWidth="1"/>
    <col min="42" max="42" width="20.140625" style="2" customWidth="1"/>
    <col min="43" max="43" width="11.5703125" style="2" bestFit="1" customWidth="1"/>
    <col min="44" max="45" width="11.5703125" style="2" customWidth="1"/>
    <col min="46" max="46" width="11.5703125" style="2" hidden="1" customWidth="1"/>
    <col min="47" max="47" width="18.5703125" style="2" customWidth="1"/>
    <col min="48" max="50" width="9.140625" style="2"/>
    <col min="51" max="51" width="0" style="2" hidden="1" customWidth="1"/>
    <col min="52" max="52" width="18.5703125" style="2" customWidth="1"/>
    <col min="53" max="16384" width="9.140625" style="2"/>
  </cols>
  <sheetData>
    <row r="1" spans="1:53" ht="24" customHeight="1">
      <c r="A1" s="1" t="s">
        <v>72</v>
      </c>
      <c r="B1" s="1"/>
      <c r="C1" s="1"/>
      <c r="D1" s="1"/>
      <c r="E1" s="1"/>
      <c r="F1" s="1"/>
      <c r="G1" s="1" t="s">
        <v>72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8"/>
      <c r="AN1" s="8"/>
      <c r="AO1" s="8"/>
      <c r="AP1" s="8"/>
      <c r="AQ1" s="1"/>
      <c r="AR1" s="1"/>
      <c r="AS1" s="1"/>
      <c r="AT1" s="1"/>
      <c r="AU1" s="1"/>
    </row>
    <row r="2" spans="1:53">
      <c r="A2" s="1" t="s">
        <v>14</v>
      </c>
      <c r="B2" s="1"/>
      <c r="C2" s="1"/>
      <c r="D2" s="1"/>
      <c r="E2" s="1"/>
      <c r="F2" s="1"/>
      <c r="G2" s="1" t="s">
        <v>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5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3" s="4" customFormat="1" ht="25.5" customHeight="1" thickBot="1">
      <c r="A4" s="261" t="s">
        <v>15</v>
      </c>
      <c r="B4" s="264" t="s">
        <v>16</v>
      </c>
      <c r="C4" s="252" t="s">
        <v>17</v>
      </c>
      <c r="D4" s="253"/>
      <c r="E4" s="253"/>
      <c r="F4" s="254"/>
      <c r="G4" s="15" t="s">
        <v>15</v>
      </c>
      <c r="H4" s="268" t="s">
        <v>18</v>
      </c>
      <c r="I4" s="268"/>
      <c r="J4" s="268"/>
      <c r="K4" s="268"/>
      <c r="L4" s="268"/>
      <c r="M4" s="268"/>
      <c r="N4" s="268"/>
      <c r="O4" s="268"/>
      <c r="P4" s="269"/>
      <c r="Q4" s="23"/>
      <c r="R4" s="252" t="s">
        <v>19</v>
      </c>
      <c r="S4" s="253"/>
      <c r="T4" s="253"/>
      <c r="U4" s="254"/>
      <c r="V4" s="23"/>
      <c r="W4" s="252" t="s">
        <v>20</v>
      </c>
      <c r="X4" s="253"/>
      <c r="Y4" s="253"/>
      <c r="Z4" s="254"/>
      <c r="AA4" s="23"/>
      <c r="AB4" s="252" t="s">
        <v>85</v>
      </c>
      <c r="AC4" s="253"/>
      <c r="AD4" s="253"/>
      <c r="AE4" s="254"/>
      <c r="AF4" s="23"/>
      <c r="AG4" s="252" t="s">
        <v>22</v>
      </c>
      <c r="AH4" s="253"/>
      <c r="AI4" s="253"/>
      <c r="AJ4" s="254"/>
      <c r="AK4" s="23"/>
      <c r="AL4" s="252" t="s">
        <v>23</v>
      </c>
      <c r="AM4" s="253"/>
      <c r="AN4" s="253"/>
      <c r="AO4" s="254"/>
      <c r="AP4" s="23"/>
      <c r="AQ4" s="252" t="s">
        <v>24</v>
      </c>
      <c r="AR4" s="253"/>
      <c r="AS4" s="253"/>
      <c r="AT4" s="254"/>
      <c r="AU4" s="23"/>
      <c r="AV4" s="252" t="s">
        <v>25</v>
      </c>
      <c r="AW4" s="253"/>
      <c r="AX4" s="253"/>
      <c r="AY4" s="254"/>
      <c r="AZ4" s="26"/>
      <c r="BA4" s="258" t="s">
        <v>26</v>
      </c>
    </row>
    <row r="5" spans="1:53" s="4" customFormat="1" ht="12.75" customHeight="1">
      <c r="A5" s="262"/>
      <c r="B5" s="265"/>
      <c r="C5" s="9"/>
      <c r="D5" s="7"/>
      <c r="E5" s="11"/>
      <c r="F5" s="13"/>
      <c r="G5" s="17"/>
      <c r="H5" s="267" t="s">
        <v>27</v>
      </c>
      <c r="I5" s="267"/>
      <c r="J5" s="18"/>
      <c r="K5" s="19"/>
      <c r="L5" s="20"/>
      <c r="M5" s="267" t="s">
        <v>28</v>
      </c>
      <c r="N5" s="267"/>
      <c r="O5" s="267"/>
      <c r="P5" s="270"/>
      <c r="Q5" s="24"/>
      <c r="R5" s="255"/>
      <c r="S5" s="256"/>
      <c r="T5" s="256"/>
      <c r="U5" s="257"/>
      <c r="V5" s="25"/>
      <c r="W5" s="271"/>
      <c r="X5" s="272"/>
      <c r="Y5" s="272"/>
      <c r="Z5" s="273"/>
      <c r="AA5" s="25"/>
      <c r="AB5" s="271"/>
      <c r="AC5" s="272"/>
      <c r="AD5" s="272"/>
      <c r="AE5" s="273"/>
      <c r="AF5" s="25"/>
      <c r="AG5" s="271"/>
      <c r="AH5" s="272"/>
      <c r="AI5" s="272"/>
      <c r="AJ5" s="273"/>
      <c r="AK5" s="25"/>
      <c r="AL5" s="255"/>
      <c r="AM5" s="256"/>
      <c r="AN5" s="256"/>
      <c r="AO5" s="257"/>
      <c r="AP5" s="24"/>
      <c r="AQ5" s="255"/>
      <c r="AR5" s="256"/>
      <c r="AS5" s="256"/>
      <c r="AT5" s="257"/>
      <c r="AU5" s="24"/>
      <c r="AV5" s="255"/>
      <c r="AW5" s="256"/>
      <c r="AX5" s="256"/>
      <c r="AY5" s="257"/>
      <c r="AZ5" s="27"/>
      <c r="BA5" s="259"/>
    </row>
    <row r="6" spans="1:53" s="4" customFormat="1" ht="12.75" customHeight="1">
      <c r="A6" s="263"/>
      <c r="B6" s="266"/>
      <c r="C6" s="10">
        <v>2012</v>
      </c>
      <c r="D6" s="10">
        <v>2010</v>
      </c>
      <c r="E6" s="5" t="s">
        <v>70</v>
      </c>
      <c r="F6" s="14" t="s">
        <v>71</v>
      </c>
      <c r="G6" s="16"/>
      <c r="H6" s="10">
        <v>2012</v>
      </c>
      <c r="I6" s="10">
        <v>2010</v>
      </c>
      <c r="J6" s="5" t="s">
        <v>70</v>
      </c>
      <c r="K6" s="14" t="s">
        <v>71</v>
      </c>
      <c r="L6" s="21"/>
      <c r="M6" s="10">
        <v>2012</v>
      </c>
      <c r="N6" s="10">
        <v>2010</v>
      </c>
      <c r="O6" s="5" t="s">
        <v>70</v>
      </c>
      <c r="P6" s="22" t="s">
        <v>71</v>
      </c>
      <c r="Q6" s="21"/>
      <c r="R6" s="10">
        <v>2012</v>
      </c>
      <c r="S6" s="10">
        <v>2010</v>
      </c>
      <c r="T6" s="5" t="s">
        <v>70</v>
      </c>
      <c r="U6" s="14" t="s">
        <v>71</v>
      </c>
      <c r="V6" s="21"/>
      <c r="W6" s="10">
        <v>2012</v>
      </c>
      <c r="X6" s="10">
        <v>2010</v>
      </c>
      <c r="Y6" s="5" t="s">
        <v>70</v>
      </c>
      <c r="Z6" s="14" t="s">
        <v>71</v>
      </c>
      <c r="AA6" s="21"/>
      <c r="AB6" s="10">
        <v>2012</v>
      </c>
      <c r="AC6" s="10">
        <v>2010</v>
      </c>
      <c r="AD6" s="5" t="s">
        <v>70</v>
      </c>
      <c r="AE6" s="14" t="s">
        <v>71</v>
      </c>
      <c r="AF6" s="21"/>
      <c r="AG6" s="10">
        <v>2012</v>
      </c>
      <c r="AH6" s="10">
        <v>2010</v>
      </c>
      <c r="AI6" s="5" t="s">
        <v>70</v>
      </c>
      <c r="AJ6" s="14" t="s">
        <v>71</v>
      </c>
      <c r="AK6" s="21"/>
      <c r="AL6" s="10">
        <v>2012</v>
      </c>
      <c r="AM6" s="10">
        <v>2010</v>
      </c>
      <c r="AN6" s="5" t="s">
        <v>70</v>
      </c>
      <c r="AO6" s="14" t="s">
        <v>71</v>
      </c>
      <c r="AP6" s="21"/>
      <c r="AQ6" s="10">
        <v>2012</v>
      </c>
      <c r="AR6" s="10">
        <v>2010</v>
      </c>
      <c r="AS6" s="5" t="s">
        <v>70</v>
      </c>
      <c r="AT6" s="14" t="s">
        <v>71</v>
      </c>
      <c r="AU6" s="21"/>
      <c r="AV6" s="10">
        <v>2012</v>
      </c>
      <c r="AW6" s="10">
        <v>2010</v>
      </c>
      <c r="AX6" s="5" t="s">
        <v>70</v>
      </c>
      <c r="AY6" s="14" t="s">
        <v>71</v>
      </c>
      <c r="AZ6" s="21"/>
      <c r="BA6" s="28">
        <v>2012</v>
      </c>
    </row>
    <row r="7" spans="1:53">
      <c r="A7" s="64"/>
      <c r="B7" s="65"/>
      <c r="C7" s="65"/>
      <c r="D7" s="66"/>
      <c r="E7" s="65"/>
      <c r="F7" s="67"/>
      <c r="G7" s="64"/>
      <c r="H7" s="65"/>
      <c r="I7" s="65"/>
      <c r="J7" s="65"/>
      <c r="K7" s="67"/>
      <c r="L7" s="64"/>
      <c r="M7" s="65"/>
      <c r="N7" s="65"/>
      <c r="O7" s="65"/>
      <c r="P7" s="69"/>
      <c r="Q7" s="64"/>
      <c r="R7" s="65"/>
      <c r="S7" s="65"/>
      <c r="T7" s="65"/>
      <c r="U7" s="67"/>
      <c r="V7" s="64"/>
      <c r="W7" s="65"/>
      <c r="X7" s="65"/>
      <c r="Y7" s="65"/>
      <c r="Z7" s="67"/>
      <c r="AA7" s="64"/>
      <c r="AB7" s="65"/>
      <c r="AC7" s="65"/>
      <c r="AD7" s="65"/>
      <c r="AE7" s="67"/>
      <c r="AF7" s="64"/>
      <c r="AG7" s="65"/>
      <c r="AH7" s="65"/>
      <c r="AI7" s="65"/>
      <c r="AJ7" s="67"/>
      <c r="AK7" s="64"/>
      <c r="AL7" s="65"/>
      <c r="AM7" s="65"/>
      <c r="AN7" s="65"/>
      <c r="AO7" s="67"/>
      <c r="AP7" s="31"/>
      <c r="AQ7" s="65"/>
      <c r="AR7" s="65"/>
      <c r="AS7" s="65"/>
      <c r="AT7" s="67"/>
      <c r="AU7" s="64"/>
      <c r="AV7" s="66"/>
      <c r="AW7" s="66"/>
      <c r="AX7" s="66"/>
      <c r="AY7" s="70"/>
      <c r="AZ7" s="58"/>
      <c r="BA7" s="59"/>
    </row>
    <row r="8" spans="1:53">
      <c r="A8" s="32" t="s">
        <v>73</v>
      </c>
      <c r="B8" s="33" t="s">
        <v>6</v>
      </c>
      <c r="C8" s="34">
        <v>1747</v>
      </c>
      <c r="D8" s="35">
        <v>1464</v>
      </c>
      <c r="E8" s="68">
        <f t="shared" ref="E8:E13" si="0">((C8/D8)-1)*100</f>
        <v>19.33060109289617</v>
      </c>
      <c r="F8" s="36"/>
      <c r="G8" s="32" t="s">
        <v>73</v>
      </c>
      <c r="H8" s="34">
        <v>226207</v>
      </c>
      <c r="I8" s="35">
        <v>138704</v>
      </c>
      <c r="J8" s="68">
        <f t="shared" ref="J8:J13" si="1">((H8/I8)-1)*100</f>
        <v>63.086140269927341</v>
      </c>
      <c r="K8" s="36"/>
      <c r="L8" s="32" t="s">
        <v>73</v>
      </c>
      <c r="M8" s="34">
        <v>225589</v>
      </c>
      <c r="N8" s="35">
        <v>138284</v>
      </c>
      <c r="O8" s="68">
        <f t="shared" ref="O8:O13" si="2">((M8/N8)-1)*100</f>
        <v>63.134563651615515</v>
      </c>
      <c r="P8" s="47"/>
      <c r="Q8" s="32" t="s">
        <v>73</v>
      </c>
      <c r="R8" s="34">
        <v>49752302</v>
      </c>
      <c r="S8" s="35">
        <v>21227287</v>
      </c>
      <c r="T8" s="68">
        <f t="shared" ref="T8:T13" si="3">((R8/S8)-1)*100</f>
        <v>134.37899529977616</v>
      </c>
      <c r="U8" s="36"/>
      <c r="V8" s="32" t="s">
        <v>73</v>
      </c>
      <c r="W8" s="34">
        <v>301041731</v>
      </c>
      <c r="X8" s="35">
        <v>175798468</v>
      </c>
      <c r="Y8" s="68">
        <f t="shared" ref="Y8:Y13" si="4">((W8/X8)-1)*100</f>
        <v>71.242522431992981</v>
      </c>
      <c r="Z8" s="36"/>
      <c r="AA8" s="32" t="s">
        <v>73</v>
      </c>
      <c r="AB8" s="34">
        <v>269396200</v>
      </c>
      <c r="AC8" s="35">
        <v>140878563</v>
      </c>
      <c r="AD8" s="68">
        <f t="shared" ref="AD8:AD13" si="5">((AB8/AC8)-1)*100</f>
        <v>91.225829014170174</v>
      </c>
      <c r="AE8" s="36"/>
      <c r="AF8" s="32" t="s">
        <v>73</v>
      </c>
      <c r="AG8" s="34">
        <v>295098796</v>
      </c>
      <c r="AH8" s="35">
        <v>172578141</v>
      </c>
      <c r="AI8" s="68">
        <f t="shared" ref="AI8:AI13" si="6">((AG8/AH8)-1)*100</f>
        <v>70.994306862999522</v>
      </c>
      <c r="AJ8" s="36"/>
      <c r="AK8" s="32" t="s">
        <v>73</v>
      </c>
      <c r="AL8" s="34">
        <v>117697657</v>
      </c>
      <c r="AM8" s="35">
        <v>42046230</v>
      </c>
      <c r="AN8" s="68">
        <f t="shared" ref="AN8:AN13" si="7">((AL8/AM8)-1)*100</f>
        <v>179.92439988079786</v>
      </c>
      <c r="AO8" s="36"/>
      <c r="AP8" s="32" t="s">
        <v>73</v>
      </c>
      <c r="AQ8" s="54">
        <v>13097908</v>
      </c>
      <c r="AR8" s="35">
        <v>3011271</v>
      </c>
      <c r="AS8" s="68">
        <f t="shared" ref="AS8:AS13" si="8">((AQ8/AR8)-1)*100</f>
        <v>334.96277817572712</v>
      </c>
      <c r="AT8" s="55"/>
      <c r="AU8" s="32" t="s">
        <v>73</v>
      </c>
      <c r="AV8" s="54">
        <v>10941</v>
      </c>
      <c r="AW8" s="35">
        <v>0</v>
      </c>
      <c r="AX8" s="35">
        <v>0</v>
      </c>
      <c r="AY8" s="55"/>
      <c r="AZ8" s="32" t="s">
        <v>73</v>
      </c>
      <c r="BA8" s="55">
        <v>0</v>
      </c>
    </row>
    <row r="9" spans="1:53" ht="25.5">
      <c r="A9" s="37" t="s">
        <v>29</v>
      </c>
      <c r="B9" s="38" t="s">
        <v>30</v>
      </c>
      <c r="C9" s="38">
        <v>248</v>
      </c>
      <c r="D9" s="35">
        <v>184</v>
      </c>
      <c r="E9" s="68">
        <f t="shared" si="0"/>
        <v>34.782608695652172</v>
      </c>
      <c r="F9" s="39"/>
      <c r="G9" s="37" t="s">
        <v>29</v>
      </c>
      <c r="H9" s="34">
        <v>15382</v>
      </c>
      <c r="I9" s="46">
        <v>7393</v>
      </c>
      <c r="J9" s="68">
        <f t="shared" si="1"/>
        <v>108.06167996753686</v>
      </c>
      <c r="K9" s="36"/>
      <c r="L9" s="37" t="s">
        <v>29</v>
      </c>
      <c r="M9" s="34">
        <v>15272</v>
      </c>
      <c r="N9" s="46">
        <v>7365</v>
      </c>
      <c r="O9" s="68">
        <f t="shared" si="2"/>
        <v>107.35913102511883</v>
      </c>
      <c r="P9" s="47"/>
      <c r="Q9" s="37" t="s">
        <v>29</v>
      </c>
      <c r="R9" s="34">
        <v>3936553</v>
      </c>
      <c r="S9" s="35">
        <v>1019991</v>
      </c>
      <c r="T9" s="68">
        <f t="shared" si="3"/>
        <v>285.93997398016256</v>
      </c>
      <c r="U9" s="36"/>
      <c r="V9" s="37" t="s">
        <v>29</v>
      </c>
      <c r="W9" s="34">
        <v>25111060</v>
      </c>
      <c r="X9" s="35">
        <v>12359190</v>
      </c>
      <c r="Y9" s="68">
        <f t="shared" si="4"/>
        <v>103.17723087030784</v>
      </c>
      <c r="Z9" s="36"/>
      <c r="AA9" s="37" t="s">
        <v>29</v>
      </c>
      <c r="AB9" s="34">
        <v>24312883</v>
      </c>
      <c r="AC9" s="35">
        <v>10441090</v>
      </c>
      <c r="AD9" s="68">
        <f t="shared" si="5"/>
        <v>132.85770930046573</v>
      </c>
      <c r="AE9" s="36"/>
      <c r="AF9" s="37" t="s">
        <v>29</v>
      </c>
      <c r="AG9" s="34">
        <v>24937500</v>
      </c>
      <c r="AH9" s="35">
        <v>12151367</v>
      </c>
      <c r="AI9" s="68">
        <f t="shared" si="6"/>
        <v>105.22382378871447</v>
      </c>
      <c r="AJ9" s="36"/>
      <c r="AK9" s="37" t="s">
        <v>29</v>
      </c>
      <c r="AL9" s="34">
        <v>6476049</v>
      </c>
      <c r="AM9" s="35">
        <v>2626259</v>
      </c>
      <c r="AN9" s="68">
        <f t="shared" si="7"/>
        <v>146.58836009700491</v>
      </c>
      <c r="AO9" s="36"/>
      <c r="AP9" s="37" t="s">
        <v>29</v>
      </c>
      <c r="AQ9" s="54">
        <v>801372</v>
      </c>
      <c r="AR9" s="35">
        <v>142258</v>
      </c>
      <c r="AS9" s="68">
        <f t="shared" si="8"/>
        <v>463.32297656370815</v>
      </c>
      <c r="AT9" s="55"/>
      <c r="AU9" s="37" t="s">
        <v>29</v>
      </c>
      <c r="AV9" s="54">
        <v>0</v>
      </c>
      <c r="AW9" s="35">
        <v>0</v>
      </c>
      <c r="AX9" s="35">
        <v>0</v>
      </c>
      <c r="AY9" s="55"/>
      <c r="AZ9" s="37" t="s">
        <v>29</v>
      </c>
      <c r="BA9" s="55">
        <v>0</v>
      </c>
    </row>
    <row r="10" spans="1:53" ht="25.5">
      <c r="A10" s="37" t="s">
        <v>31</v>
      </c>
      <c r="B10" s="38" t="s">
        <v>32</v>
      </c>
      <c r="C10" s="38">
        <v>442</v>
      </c>
      <c r="D10" s="35">
        <v>211</v>
      </c>
      <c r="E10" s="68">
        <f t="shared" si="0"/>
        <v>109.478672985782</v>
      </c>
      <c r="F10" s="39"/>
      <c r="G10" s="37" t="s">
        <v>31</v>
      </c>
      <c r="H10" s="34">
        <v>75262</v>
      </c>
      <c r="I10" s="35">
        <v>37860</v>
      </c>
      <c r="J10" s="68">
        <f t="shared" si="1"/>
        <v>98.790279978869506</v>
      </c>
      <c r="K10" s="36"/>
      <c r="L10" s="37" t="s">
        <v>31</v>
      </c>
      <c r="M10" s="34">
        <v>75091</v>
      </c>
      <c r="N10" s="35">
        <v>37832</v>
      </c>
      <c r="O10" s="68">
        <f t="shared" si="2"/>
        <v>98.485409177415946</v>
      </c>
      <c r="P10" s="47"/>
      <c r="Q10" s="37" t="s">
        <v>31</v>
      </c>
      <c r="R10" s="34">
        <v>14617585</v>
      </c>
      <c r="S10" s="35">
        <v>6452064</v>
      </c>
      <c r="T10" s="68">
        <f t="shared" si="3"/>
        <v>126.55672665367237</v>
      </c>
      <c r="U10" s="36"/>
      <c r="V10" s="37" t="s">
        <v>31</v>
      </c>
      <c r="W10" s="34">
        <v>112581091</v>
      </c>
      <c r="X10" s="35">
        <v>55660155</v>
      </c>
      <c r="Y10" s="68">
        <f t="shared" si="4"/>
        <v>102.2651410151481</v>
      </c>
      <c r="Z10" s="36"/>
      <c r="AA10" s="37" t="s">
        <v>31</v>
      </c>
      <c r="AB10" s="34">
        <v>99706823</v>
      </c>
      <c r="AC10" s="35">
        <v>44503937</v>
      </c>
      <c r="AD10" s="68">
        <f t="shared" si="5"/>
        <v>124.04045511748771</v>
      </c>
      <c r="AE10" s="36"/>
      <c r="AF10" s="37" t="s">
        <v>31</v>
      </c>
      <c r="AG10" s="34">
        <v>110473543</v>
      </c>
      <c r="AH10" s="35">
        <v>54860884</v>
      </c>
      <c r="AI10" s="68">
        <f t="shared" si="6"/>
        <v>101.37032972345104</v>
      </c>
      <c r="AJ10" s="36"/>
      <c r="AK10" s="37" t="s">
        <v>31</v>
      </c>
      <c r="AL10" s="34">
        <v>45461783</v>
      </c>
      <c r="AM10" s="35">
        <v>13085030</v>
      </c>
      <c r="AN10" s="68">
        <f t="shared" si="7"/>
        <v>247.43354046570775</v>
      </c>
      <c r="AO10" s="36"/>
      <c r="AP10" s="37" t="s">
        <v>31</v>
      </c>
      <c r="AQ10" s="54">
        <v>6145636</v>
      </c>
      <c r="AR10" s="35">
        <v>941923</v>
      </c>
      <c r="AS10" s="68">
        <f t="shared" si="8"/>
        <v>552.45630481472472</v>
      </c>
      <c r="AT10" s="55"/>
      <c r="AU10" s="37" t="s">
        <v>31</v>
      </c>
      <c r="AV10" s="54">
        <v>0</v>
      </c>
      <c r="AW10" s="35">
        <v>0</v>
      </c>
      <c r="AX10" s="35">
        <v>0</v>
      </c>
      <c r="AY10" s="55"/>
      <c r="AZ10" s="37" t="s">
        <v>31</v>
      </c>
      <c r="BA10" s="55">
        <v>0</v>
      </c>
    </row>
    <row r="11" spans="1:53" ht="25.5">
      <c r="A11" s="37" t="s">
        <v>33</v>
      </c>
      <c r="B11" s="38" t="s">
        <v>2</v>
      </c>
      <c r="C11" s="38">
        <v>377</v>
      </c>
      <c r="D11" s="35">
        <v>674</v>
      </c>
      <c r="E11" s="68">
        <f t="shared" si="0"/>
        <v>-44.065281899109785</v>
      </c>
      <c r="F11" s="39"/>
      <c r="G11" s="37" t="s">
        <v>33</v>
      </c>
      <c r="H11" s="34">
        <v>78572</v>
      </c>
      <c r="I11" s="35">
        <v>59942</v>
      </c>
      <c r="J11" s="68">
        <f t="shared" si="1"/>
        <v>31.080044042574496</v>
      </c>
      <c r="K11" s="36"/>
      <c r="L11" s="37" t="s">
        <v>33</v>
      </c>
      <c r="M11" s="34">
        <v>78417</v>
      </c>
      <c r="N11" s="35">
        <v>59733</v>
      </c>
      <c r="O11" s="68">
        <f t="shared" si="2"/>
        <v>31.279192406207624</v>
      </c>
      <c r="P11" s="47"/>
      <c r="Q11" s="37" t="s">
        <v>33</v>
      </c>
      <c r="R11" s="34">
        <v>19223353</v>
      </c>
      <c r="S11" s="35">
        <v>7459837</v>
      </c>
      <c r="T11" s="68">
        <f t="shared" si="3"/>
        <v>157.69132757190269</v>
      </c>
      <c r="U11" s="36"/>
      <c r="V11" s="37" t="s">
        <v>33</v>
      </c>
      <c r="W11" s="34">
        <v>103848775</v>
      </c>
      <c r="X11" s="35">
        <v>72234941</v>
      </c>
      <c r="Y11" s="68">
        <f t="shared" si="4"/>
        <v>43.765293585551632</v>
      </c>
      <c r="Z11" s="36"/>
      <c r="AA11" s="37" t="s">
        <v>33</v>
      </c>
      <c r="AB11" s="34">
        <v>94546342</v>
      </c>
      <c r="AC11" s="35">
        <v>60683646</v>
      </c>
      <c r="AD11" s="68">
        <f t="shared" si="5"/>
        <v>55.802012950902792</v>
      </c>
      <c r="AE11" s="36"/>
      <c r="AF11" s="37" t="s">
        <v>33</v>
      </c>
      <c r="AG11" s="34">
        <v>101179319</v>
      </c>
      <c r="AH11" s="35">
        <v>70684810</v>
      </c>
      <c r="AI11" s="68">
        <f t="shared" si="6"/>
        <v>43.141530690964579</v>
      </c>
      <c r="AJ11" s="36"/>
      <c r="AK11" s="37" t="s">
        <v>33</v>
      </c>
      <c r="AL11" s="34">
        <v>41164699</v>
      </c>
      <c r="AM11" s="35">
        <v>14965247</v>
      </c>
      <c r="AN11" s="68">
        <f t="shared" si="7"/>
        <v>175.06862399264108</v>
      </c>
      <c r="AO11" s="36"/>
      <c r="AP11" s="37" t="s">
        <v>33</v>
      </c>
      <c r="AQ11" s="54">
        <v>5209347</v>
      </c>
      <c r="AR11" s="35">
        <v>1178400</v>
      </c>
      <c r="AS11" s="68">
        <f t="shared" si="8"/>
        <v>342.06950101832996</v>
      </c>
      <c r="AT11" s="55"/>
      <c r="AU11" s="37" t="s">
        <v>33</v>
      </c>
      <c r="AV11" s="54">
        <v>7741</v>
      </c>
      <c r="AW11" s="35">
        <v>0</v>
      </c>
      <c r="AX11" s="35">
        <v>0</v>
      </c>
      <c r="AY11" s="55"/>
      <c r="AZ11" s="37" t="s">
        <v>33</v>
      </c>
      <c r="BA11" s="55">
        <v>0</v>
      </c>
    </row>
    <row r="12" spans="1:53" ht="25.5">
      <c r="A12" s="37" t="s">
        <v>34</v>
      </c>
      <c r="B12" s="38" t="s">
        <v>3</v>
      </c>
      <c r="C12" s="38">
        <v>92</v>
      </c>
      <c r="D12" s="35">
        <v>36</v>
      </c>
      <c r="E12" s="68">
        <f t="shared" si="0"/>
        <v>155.55555555555554</v>
      </c>
      <c r="F12" s="39"/>
      <c r="G12" s="37" t="s">
        <v>34</v>
      </c>
      <c r="H12" s="34">
        <v>8405</v>
      </c>
      <c r="I12" s="35">
        <v>3008</v>
      </c>
      <c r="J12" s="68">
        <f t="shared" si="1"/>
        <v>179.4215425531915</v>
      </c>
      <c r="K12" s="36"/>
      <c r="L12" s="37" t="s">
        <v>34</v>
      </c>
      <c r="M12" s="34">
        <v>8396</v>
      </c>
      <c r="N12" s="35">
        <v>3000</v>
      </c>
      <c r="O12" s="68">
        <f t="shared" si="2"/>
        <v>179.86666666666667</v>
      </c>
      <c r="P12" s="47"/>
      <c r="Q12" s="37" t="s">
        <v>34</v>
      </c>
      <c r="R12" s="34">
        <v>1092179</v>
      </c>
      <c r="S12" s="35">
        <v>1161035</v>
      </c>
      <c r="T12" s="68">
        <f t="shared" si="3"/>
        <v>-5.9305705685013805</v>
      </c>
      <c r="U12" s="36"/>
      <c r="V12" s="37" t="s">
        <v>34</v>
      </c>
      <c r="W12" s="34">
        <v>5713741</v>
      </c>
      <c r="X12" s="35">
        <v>5594964</v>
      </c>
      <c r="Y12" s="68">
        <f t="shared" si="4"/>
        <v>2.1229269750439927</v>
      </c>
      <c r="Z12" s="36"/>
      <c r="AA12" s="37" t="s">
        <v>34</v>
      </c>
      <c r="AB12" s="34">
        <v>5436057</v>
      </c>
      <c r="AC12" s="35">
        <v>3577317</v>
      </c>
      <c r="AD12" s="68">
        <f t="shared" si="5"/>
        <v>51.95905199343531</v>
      </c>
      <c r="AE12" s="36"/>
      <c r="AF12" s="37" t="s">
        <v>34</v>
      </c>
      <c r="AG12" s="34">
        <v>5675768</v>
      </c>
      <c r="AH12" s="35">
        <v>5582187</v>
      </c>
      <c r="AI12" s="68">
        <f t="shared" si="6"/>
        <v>1.676421803855721</v>
      </c>
      <c r="AJ12" s="36"/>
      <c r="AK12" s="37" t="s">
        <v>34</v>
      </c>
      <c r="AL12" s="34">
        <v>1968566</v>
      </c>
      <c r="AM12" s="35">
        <v>2105765</v>
      </c>
      <c r="AN12" s="68">
        <f t="shared" si="7"/>
        <v>-6.515399391670007</v>
      </c>
      <c r="AO12" s="36"/>
      <c r="AP12" s="37" t="s">
        <v>34</v>
      </c>
      <c r="AQ12" s="54">
        <v>107744</v>
      </c>
      <c r="AR12" s="35">
        <v>71338</v>
      </c>
      <c r="AS12" s="68">
        <f t="shared" si="8"/>
        <v>51.033109983459028</v>
      </c>
      <c r="AT12" s="55"/>
      <c r="AU12" s="37" t="s">
        <v>34</v>
      </c>
      <c r="AV12" s="54">
        <v>3200</v>
      </c>
      <c r="AW12" s="35">
        <v>0</v>
      </c>
      <c r="AX12" s="35">
        <v>0</v>
      </c>
      <c r="AY12" s="55"/>
      <c r="AZ12" s="37" t="s">
        <v>34</v>
      </c>
      <c r="BA12" s="55">
        <v>0</v>
      </c>
    </row>
    <row r="13" spans="1:53" ht="25.5">
      <c r="A13" s="37" t="s">
        <v>35</v>
      </c>
      <c r="B13" s="38" t="s">
        <v>4</v>
      </c>
      <c r="C13" s="38">
        <v>80</v>
      </c>
      <c r="D13" s="35">
        <v>13</v>
      </c>
      <c r="E13" s="68">
        <f t="shared" si="0"/>
        <v>515.38461538461547</v>
      </c>
      <c r="F13" s="39"/>
      <c r="G13" s="37" t="s">
        <v>35</v>
      </c>
      <c r="H13" s="34">
        <v>3611</v>
      </c>
      <c r="I13" s="35">
        <v>1869</v>
      </c>
      <c r="J13" s="68">
        <f t="shared" si="1"/>
        <v>93.204922418405573</v>
      </c>
      <c r="K13" s="36"/>
      <c r="L13" s="37" t="s">
        <v>35</v>
      </c>
      <c r="M13" s="34">
        <v>3540</v>
      </c>
      <c r="N13" s="35">
        <v>1863</v>
      </c>
      <c r="O13" s="68">
        <f t="shared" si="2"/>
        <v>90.016103059581326</v>
      </c>
      <c r="P13" s="47"/>
      <c r="Q13" s="37" t="s">
        <v>35</v>
      </c>
      <c r="R13" s="34">
        <v>652097</v>
      </c>
      <c r="S13" s="35">
        <v>212427</v>
      </c>
      <c r="T13" s="68">
        <f t="shared" si="3"/>
        <v>206.97463128510029</v>
      </c>
      <c r="U13" s="36"/>
      <c r="V13" s="37" t="s">
        <v>35</v>
      </c>
      <c r="W13" s="34">
        <v>3764458</v>
      </c>
      <c r="X13" s="35">
        <v>3404798</v>
      </c>
      <c r="Y13" s="68">
        <f t="shared" si="4"/>
        <v>10.563328573383801</v>
      </c>
      <c r="Z13" s="36"/>
      <c r="AA13" s="37" t="s">
        <v>35</v>
      </c>
      <c r="AB13" s="34">
        <v>3439225</v>
      </c>
      <c r="AC13" s="35">
        <v>2878112</v>
      </c>
      <c r="AD13" s="68">
        <f t="shared" si="5"/>
        <v>19.495870904259462</v>
      </c>
      <c r="AE13" s="36"/>
      <c r="AF13" s="37" t="s">
        <v>35</v>
      </c>
      <c r="AG13" s="34">
        <v>3656971</v>
      </c>
      <c r="AH13" s="35">
        <v>3403169</v>
      </c>
      <c r="AI13" s="68">
        <f t="shared" si="6"/>
        <v>7.4578135849262761</v>
      </c>
      <c r="AJ13" s="36"/>
      <c r="AK13" s="37" t="s">
        <v>35</v>
      </c>
      <c r="AL13" s="34">
        <v>1328304</v>
      </c>
      <c r="AM13" s="35">
        <v>599140</v>
      </c>
      <c r="AN13" s="68">
        <f t="shared" si="7"/>
        <v>121.7017725406416</v>
      </c>
      <c r="AO13" s="36"/>
      <c r="AP13" s="37" t="s">
        <v>35</v>
      </c>
      <c r="AQ13" s="54">
        <v>159659</v>
      </c>
      <c r="AR13" s="35">
        <v>103452</v>
      </c>
      <c r="AS13" s="68">
        <f t="shared" si="8"/>
        <v>54.331477400146923</v>
      </c>
      <c r="AT13" s="55"/>
      <c r="AU13" s="37" t="s">
        <v>35</v>
      </c>
      <c r="AV13" s="54">
        <v>0</v>
      </c>
      <c r="AW13" s="35">
        <v>0</v>
      </c>
      <c r="AX13" s="35">
        <v>0</v>
      </c>
      <c r="AY13" s="55"/>
      <c r="AZ13" s="37" t="s">
        <v>35</v>
      </c>
      <c r="BA13" s="55">
        <v>0</v>
      </c>
    </row>
    <row r="14" spans="1:53">
      <c r="A14" s="37" t="s">
        <v>36</v>
      </c>
      <c r="B14" s="38" t="s">
        <v>37</v>
      </c>
      <c r="C14" s="38">
        <v>2</v>
      </c>
      <c r="D14" s="40"/>
      <c r="E14" s="68">
        <v>0</v>
      </c>
      <c r="F14" s="39"/>
      <c r="G14" s="37" t="s">
        <v>36</v>
      </c>
      <c r="H14" s="38">
        <v>23</v>
      </c>
      <c r="I14" s="40"/>
      <c r="J14" s="68">
        <v>0</v>
      </c>
      <c r="K14" s="39"/>
      <c r="L14" s="37" t="s">
        <v>36</v>
      </c>
      <c r="M14" s="38">
        <v>23</v>
      </c>
      <c r="N14" s="40"/>
      <c r="O14" s="68">
        <v>0</v>
      </c>
      <c r="P14" s="48"/>
      <c r="Q14" s="37" t="s">
        <v>36</v>
      </c>
      <c r="R14" s="38">
        <v>95</v>
      </c>
      <c r="S14" s="40"/>
      <c r="T14" s="68">
        <v>0</v>
      </c>
      <c r="U14" s="39"/>
      <c r="V14" s="37" t="s">
        <v>36</v>
      </c>
      <c r="W14" s="38">
        <v>201</v>
      </c>
      <c r="X14" s="40"/>
      <c r="Y14" s="68">
        <v>0</v>
      </c>
      <c r="Z14" s="39"/>
      <c r="AA14" s="37" t="s">
        <v>36</v>
      </c>
      <c r="AB14" s="38">
        <v>398</v>
      </c>
      <c r="AD14" s="68">
        <f>((AB14/AC15)-1)*100</f>
        <v>-98.893614655436025</v>
      </c>
      <c r="AE14" s="39"/>
      <c r="AF14" s="37" t="s">
        <v>36</v>
      </c>
      <c r="AG14" s="38">
        <v>201</v>
      </c>
      <c r="AH14" s="40"/>
      <c r="AI14" s="68">
        <v>0</v>
      </c>
      <c r="AJ14" s="39"/>
      <c r="AK14" s="37" t="s">
        <v>36</v>
      </c>
      <c r="AL14" s="38">
        <v>135</v>
      </c>
      <c r="AM14" s="40"/>
      <c r="AN14" s="68">
        <v>0</v>
      </c>
      <c r="AO14" s="39"/>
      <c r="AP14" s="37" t="s">
        <v>36</v>
      </c>
      <c r="AQ14" s="54">
        <v>900</v>
      </c>
      <c r="AR14" s="40"/>
      <c r="AS14" s="68">
        <v>0</v>
      </c>
      <c r="AT14" s="55"/>
      <c r="AU14" s="37" t="s">
        <v>36</v>
      </c>
      <c r="AV14" s="54">
        <v>0</v>
      </c>
      <c r="AW14" s="40"/>
      <c r="AX14" s="40"/>
      <c r="AY14" s="55"/>
      <c r="AZ14" s="37" t="s">
        <v>36</v>
      </c>
      <c r="BA14" s="55">
        <v>0</v>
      </c>
    </row>
    <row r="15" spans="1:53">
      <c r="A15" s="37" t="s">
        <v>38</v>
      </c>
      <c r="B15" s="38" t="s">
        <v>39</v>
      </c>
      <c r="C15" s="38">
        <v>4</v>
      </c>
      <c r="D15" s="35">
        <v>3</v>
      </c>
      <c r="E15" s="68">
        <f t="shared" ref="E15:E20" si="9">((C15/D15)-1)*100</f>
        <v>33.333333333333329</v>
      </c>
      <c r="F15" s="39"/>
      <c r="G15" s="37" t="s">
        <v>38</v>
      </c>
      <c r="H15" s="38">
        <v>534</v>
      </c>
      <c r="I15" s="35">
        <v>55</v>
      </c>
      <c r="J15" s="68">
        <f t="shared" ref="J15:J20" si="10">((H15/I15)-1)*100</f>
        <v>870.90909090909088</v>
      </c>
      <c r="K15" s="39"/>
      <c r="L15" s="37" t="s">
        <v>38</v>
      </c>
      <c r="M15" s="38">
        <v>534</v>
      </c>
      <c r="N15" s="35">
        <v>50</v>
      </c>
      <c r="O15" s="68">
        <f t="shared" ref="O15:O20" si="11">((M15/N15)-1)*100</f>
        <v>968</v>
      </c>
      <c r="P15" s="48"/>
      <c r="Q15" s="37" t="s">
        <v>38</v>
      </c>
      <c r="R15" s="34">
        <v>132598</v>
      </c>
      <c r="S15" s="35">
        <v>6906</v>
      </c>
      <c r="T15" s="68">
        <f t="shared" ref="T15:T20" si="12">((R15/S15)-1)*100</f>
        <v>1820.0405444540979</v>
      </c>
      <c r="U15" s="36"/>
      <c r="V15" s="37" t="s">
        <v>38</v>
      </c>
      <c r="W15" s="34">
        <v>673351</v>
      </c>
      <c r="X15" s="35">
        <v>46223</v>
      </c>
      <c r="Y15" s="68">
        <f t="shared" ref="Y15:Y20" si="13">((W15/X15)-1)*100</f>
        <v>1356.7444778573438</v>
      </c>
      <c r="Z15" s="36"/>
      <c r="AA15" s="37" t="s">
        <v>38</v>
      </c>
      <c r="AB15" s="34">
        <v>624179</v>
      </c>
      <c r="AC15" s="35">
        <v>35973</v>
      </c>
      <c r="AD15" s="68">
        <v>0</v>
      </c>
      <c r="AE15" s="36"/>
      <c r="AF15" s="37" t="s">
        <v>38</v>
      </c>
      <c r="AG15" s="34">
        <v>611758</v>
      </c>
      <c r="AH15" s="35">
        <v>43923</v>
      </c>
      <c r="AI15" s="68">
        <f t="shared" ref="AI15:AI20" si="14">((AG15/AH15)-1)*100</f>
        <v>1292.7964847574162</v>
      </c>
      <c r="AJ15" s="36"/>
      <c r="AK15" s="37" t="s">
        <v>38</v>
      </c>
      <c r="AL15" s="34">
        <v>282707</v>
      </c>
      <c r="AM15" s="35">
        <v>13535</v>
      </c>
      <c r="AN15" s="68">
        <f t="shared" ref="AN15:AN20" si="15">((AL15/AM15)-1)*100</f>
        <v>1988.7107499076467</v>
      </c>
      <c r="AO15" s="36"/>
      <c r="AP15" s="37" t="s">
        <v>38</v>
      </c>
      <c r="AQ15" s="54">
        <v>8972</v>
      </c>
      <c r="AR15" s="35">
        <v>11677</v>
      </c>
      <c r="AS15" s="68">
        <f t="shared" ref="AS15:AS20" si="16">((AQ15/AR15)-1)*100</f>
        <v>-23.165196540207244</v>
      </c>
      <c r="AT15" s="55"/>
      <c r="AU15" s="37" t="s">
        <v>38</v>
      </c>
      <c r="AV15" s="54">
        <v>0</v>
      </c>
      <c r="AW15" s="35">
        <v>0</v>
      </c>
      <c r="AX15" s="35">
        <v>0</v>
      </c>
      <c r="AY15" s="55"/>
      <c r="AZ15" s="37" t="s">
        <v>38</v>
      </c>
      <c r="BA15" s="55">
        <v>0</v>
      </c>
    </row>
    <row r="16" spans="1:53">
      <c r="A16" s="37" t="s">
        <v>40</v>
      </c>
      <c r="B16" s="38" t="s">
        <v>41</v>
      </c>
      <c r="C16" s="38">
        <v>227</v>
      </c>
      <c r="D16" s="35">
        <v>182</v>
      </c>
      <c r="E16" s="68">
        <f t="shared" si="9"/>
        <v>24.725274725274726</v>
      </c>
      <c r="F16" s="39"/>
      <c r="G16" s="37" t="s">
        <v>40</v>
      </c>
      <c r="H16" s="34">
        <v>26010</v>
      </c>
      <c r="I16" s="35">
        <v>16588</v>
      </c>
      <c r="J16" s="68">
        <f t="shared" si="10"/>
        <v>56.800096455268864</v>
      </c>
      <c r="K16" s="36"/>
      <c r="L16" s="37" t="s">
        <v>40</v>
      </c>
      <c r="M16" s="34">
        <v>25965</v>
      </c>
      <c r="N16" s="35">
        <v>16513</v>
      </c>
      <c r="O16" s="68">
        <f t="shared" si="11"/>
        <v>57.239750499606366</v>
      </c>
      <c r="P16" s="47"/>
      <c r="Q16" s="37" t="s">
        <v>40</v>
      </c>
      <c r="R16" s="34">
        <v>7231770</v>
      </c>
      <c r="S16" s="35">
        <v>3101383</v>
      </c>
      <c r="T16" s="68">
        <f t="shared" si="12"/>
        <v>133.17887535979915</v>
      </c>
      <c r="U16" s="36"/>
      <c r="V16" s="37" t="s">
        <v>40</v>
      </c>
      <c r="W16" s="34">
        <v>31334796</v>
      </c>
      <c r="X16" s="35">
        <v>16498439</v>
      </c>
      <c r="Y16" s="68">
        <f t="shared" si="13"/>
        <v>89.925822679345615</v>
      </c>
      <c r="Z16" s="36"/>
      <c r="AA16" s="37" t="s">
        <v>40</v>
      </c>
      <c r="AB16" s="34">
        <v>25656292</v>
      </c>
      <c r="AC16" s="35">
        <v>11637034</v>
      </c>
      <c r="AD16" s="68">
        <f>((AB16/AC16)-1)*100</f>
        <v>120.47105817513292</v>
      </c>
      <c r="AE16" s="36"/>
      <c r="AF16" s="37" t="s">
        <v>40</v>
      </c>
      <c r="AG16" s="34">
        <v>30895126</v>
      </c>
      <c r="AH16" s="35">
        <v>15970576</v>
      </c>
      <c r="AI16" s="68">
        <f t="shared" si="14"/>
        <v>93.450292588069445</v>
      </c>
      <c r="AJ16" s="36"/>
      <c r="AK16" s="37" t="s">
        <v>40</v>
      </c>
      <c r="AL16" s="34">
        <v>14946379</v>
      </c>
      <c r="AM16" s="35">
        <v>5358650</v>
      </c>
      <c r="AN16" s="68">
        <f t="shared" si="15"/>
        <v>178.92060500312579</v>
      </c>
      <c r="AO16" s="36"/>
      <c r="AP16" s="37" t="s">
        <v>40</v>
      </c>
      <c r="AQ16" s="54">
        <v>296612</v>
      </c>
      <c r="AR16" s="35">
        <v>282601</v>
      </c>
      <c r="AS16" s="68">
        <f t="shared" si="16"/>
        <v>4.9578734682467429</v>
      </c>
      <c r="AT16" s="55"/>
      <c r="AU16" s="37" t="s">
        <v>40</v>
      </c>
      <c r="AV16" s="54">
        <v>0</v>
      </c>
      <c r="AW16" s="35">
        <v>0</v>
      </c>
      <c r="AX16" s="35">
        <v>0</v>
      </c>
      <c r="AY16" s="55"/>
      <c r="AZ16" s="37" t="s">
        <v>40</v>
      </c>
      <c r="BA16" s="55">
        <v>0</v>
      </c>
    </row>
    <row r="17" spans="1:53" ht="25.5">
      <c r="A17" s="37" t="s">
        <v>42</v>
      </c>
      <c r="B17" s="38" t="s">
        <v>43</v>
      </c>
      <c r="C17" s="38">
        <v>63</v>
      </c>
      <c r="D17" s="35">
        <v>23</v>
      </c>
      <c r="E17" s="68">
        <f t="shared" si="9"/>
        <v>173.91304347826087</v>
      </c>
      <c r="F17" s="39"/>
      <c r="G17" s="37" t="s">
        <v>42</v>
      </c>
      <c r="H17" s="34">
        <v>5265</v>
      </c>
      <c r="I17" s="35">
        <v>2962</v>
      </c>
      <c r="J17" s="68">
        <f t="shared" si="10"/>
        <v>77.751519243754231</v>
      </c>
      <c r="K17" s="36"/>
      <c r="L17" s="37" t="s">
        <v>42</v>
      </c>
      <c r="M17" s="34">
        <v>5236</v>
      </c>
      <c r="N17" s="35">
        <v>2952</v>
      </c>
      <c r="O17" s="68">
        <f t="shared" si="11"/>
        <v>77.371273712737135</v>
      </c>
      <c r="P17" s="47"/>
      <c r="Q17" s="37" t="s">
        <v>42</v>
      </c>
      <c r="R17" s="34">
        <v>733126</v>
      </c>
      <c r="S17" s="35">
        <v>506069</v>
      </c>
      <c r="T17" s="68">
        <f t="shared" si="12"/>
        <v>44.8668067002721</v>
      </c>
      <c r="U17" s="36"/>
      <c r="V17" s="37" t="s">
        <v>42</v>
      </c>
      <c r="W17" s="34">
        <v>4243457</v>
      </c>
      <c r="X17" s="35">
        <v>2055183</v>
      </c>
      <c r="Y17" s="68">
        <f t="shared" si="13"/>
        <v>106.47587100516111</v>
      </c>
      <c r="Z17" s="36"/>
      <c r="AA17" s="37" t="s">
        <v>42</v>
      </c>
      <c r="AB17" s="34">
        <v>4032451</v>
      </c>
      <c r="AC17" s="35">
        <v>1095540</v>
      </c>
      <c r="AD17" s="68">
        <f>((AB17/AC17)-1)*100</f>
        <v>268.07884696131589</v>
      </c>
      <c r="AE17" s="36"/>
      <c r="AF17" s="37" t="s">
        <v>42</v>
      </c>
      <c r="AG17" s="34">
        <v>4235485</v>
      </c>
      <c r="AH17" s="35">
        <v>2050739</v>
      </c>
      <c r="AI17" s="68">
        <f t="shared" si="14"/>
        <v>106.53457119604201</v>
      </c>
      <c r="AJ17" s="36"/>
      <c r="AK17" s="37" t="s">
        <v>42</v>
      </c>
      <c r="AL17" s="34">
        <v>1093955</v>
      </c>
      <c r="AM17" s="35">
        <v>1015489</v>
      </c>
      <c r="AN17" s="68">
        <f t="shared" si="15"/>
        <v>7.7269177706503989</v>
      </c>
      <c r="AO17" s="36"/>
      <c r="AP17" s="37" t="s">
        <v>42</v>
      </c>
      <c r="AQ17" s="54">
        <v>124599</v>
      </c>
      <c r="AR17" s="35">
        <v>17499</v>
      </c>
      <c r="AS17" s="68">
        <f t="shared" si="16"/>
        <v>612.03497342705293</v>
      </c>
      <c r="AT17" s="55"/>
      <c r="AU17" s="37" t="s">
        <v>42</v>
      </c>
      <c r="AV17" s="54">
        <v>0</v>
      </c>
      <c r="AW17" s="35">
        <v>0</v>
      </c>
      <c r="AX17" s="35">
        <v>0</v>
      </c>
      <c r="AY17" s="55"/>
      <c r="AZ17" s="37" t="s">
        <v>42</v>
      </c>
      <c r="BA17" s="55">
        <v>0</v>
      </c>
    </row>
    <row r="18" spans="1:53">
      <c r="A18" s="37" t="s">
        <v>44</v>
      </c>
      <c r="B18" s="38" t="s">
        <v>45</v>
      </c>
      <c r="C18" s="38">
        <v>43</v>
      </c>
      <c r="D18" s="35">
        <v>38</v>
      </c>
      <c r="E18" s="68">
        <f t="shared" si="9"/>
        <v>13.157894736842103</v>
      </c>
      <c r="F18" s="39"/>
      <c r="G18" s="37" t="s">
        <v>44</v>
      </c>
      <c r="H18" s="34">
        <v>2845</v>
      </c>
      <c r="I18" s="35">
        <v>3227</v>
      </c>
      <c r="J18" s="68">
        <f t="shared" si="10"/>
        <v>-11.837620080570188</v>
      </c>
      <c r="K18" s="36"/>
      <c r="L18" s="37" t="s">
        <v>44</v>
      </c>
      <c r="M18" s="34">
        <v>2843</v>
      </c>
      <c r="N18" s="35">
        <v>3214</v>
      </c>
      <c r="O18" s="68">
        <f t="shared" si="11"/>
        <v>-11.543248288736773</v>
      </c>
      <c r="P18" s="47"/>
      <c r="Q18" s="37" t="s">
        <v>44</v>
      </c>
      <c r="R18" s="34">
        <v>784508</v>
      </c>
      <c r="S18" s="35">
        <v>555318</v>
      </c>
      <c r="T18" s="68">
        <f t="shared" si="12"/>
        <v>41.271847842137291</v>
      </c>
      <c r="U18" s="36"/>
      <c r="V18" s="37" t="s">
        <v>44</v>
      </c>
      <c r="W18" s="34">
        <v>4617599</v>
      </c>
      <c r="X18" s="35">
        <v>2160912</v>
      </c>
      <c r="Y18" s="68">
        <f t="shared" si="13"/>
        <v>113.68750786704874</v>
      </c>
      <c r="Z18" s="36"/>
      <c r="AA18" s="37" t="s">
        <v>44</v>
      </c>
      <c r="AB18" s="34">
        <v>3049661</v>
      </c>
      <c r="AC18" s="35">
        <v>1536577</v>
      </c>
      <c r="AD18" s="68">
        <f>((AB18/AC18)-1)*100</f>
        <v>98.471082152082204</v>
      </c>
      <c r="AE18" s="36"/>
      <c r="AF18" s="37" t="s">
        <v>44</v>
      </c>
      <c r="AG18" s="34">
        <v>4514788</v>
      </c>
      <c r="AH18" s="35">
        <v>2100091</v>
      </c>
      <c r="AI18" s="68">
        <f t="shared" si="14"/>
        <v>114.98058893638418</v>
      </c>
      <c r="AJ18" s="36"/>
      <c r="AK18" s="37" t="s">
        <v>44</v>
      </c>
      <c r="AL18" s="34">
        <v>2486277</v>
      </c>
      <c r="AM18" s="35">
        <v>742352</v>
      </c>
      <c r="AN18" s="68">
        <f t="shared" si="15"/>
        <v>234.91887945341296</v>
      </c>
      <c r="AO18" s="36"/>
      <c r="AP18" s="37" t="s">
        <v>44</v>
      </c>
      <c r="AQ18" s="54">
        <v>108770</v>
      </c>
      <c r="AR18" s="35">
        <v>116678</v>
      </c>
      <c r="AS18" s="68">
        <f t="shared" si="16"/>
        <v>-6.7776273162035716</v>
      </c>
      <c r="AT18" s="55"/>
      <c r="AU18" s="37" t="s">
        <v>44</v>
      </c>
      <c r="AV18" s="54">
        <v>0</v>
      </c>
      <c r="AW18" s="35">
        <v>0</v>
      </c>
      <c r="AX18" s="35">
        <v>0</v>
      </c>
      <c r="AY18" s="55"/>
      <c r="AZ18" s="37" t="s">
        <v>44</v>
      </c>
      <c r="BA18" s="55">
        <v>0</v>
      </c>
    </row>
    <row r="19" spans="1:53">
      <c r="A19" s="37" t="s">
        <v>46</v>
      </c>
      <c r="B19" s="38" t="s">
        <v>47</v>
      </c>
      <c r="C19" s="38">
        <v>20</v>
      </c>
      <c r="D19" s="35">
        <v>9</v>
      </c>
      <c r="E19" s="68">
        <f t="shared" si="9"/>
        <v>122.22222222222223</v>
      </c>
      <c r="F19" s="39"/>
      <c r="G19" s="37" t="s">
        <v>46</v>
      </c>
      <c r="H19" s="34">
        <v>1564</v>
      </c>
      <c r="I19" s="35">
        <v>460</v>
      </c>
      <c r="J19" s="68">
        <f t="shared" si="10"/>
        <v>240</v>
      </c>
      <c r="K19" s="36"/>
      <c r="L19" s="37" t="s">
        <v>46</v>
      </c>
      <c r="M19" s="34">
        <v>1560</v>
      </c>
      <c r="N19" s="35">
        <v>460</v>
      </c>
      <c r="O19" s="68">
        <f t="shared" si="11"/>
        <v>239.13043478260869</v>
      </c>
      <c r="P19" s="47"/>
      <c r="Q19" s="37" t="s">
        <v>46</v>
      </c>
      <c r="R19" s="34">
        <v>186680</v>
      </c>
      <c r="S19" s="35">
        <v>31354</v>
      </c>
      <c r="T19" s="68">
        <f t="shared" si="12"/>
        <v>495.39452701409709</v>
      </c>
      <c r="U19" s="36"/>
      <c r="V19" s="37" t="s">
        <v>46</v>
      </c>
      <c r="W19" s="34">
        <v>679559</v>
      </c>
      <c r="X19" s="35">
        <v>95418</v>
      </c>
      <c r="Y19" s="68">
        <f t="shared" si="13"/>
        <v>612.19162002976373</v>
      </c>
      <c r="Z19" s="36"/>
      <c r="AA19" s="37" t="s">
        <v>46</v>
      </c>
      <c r="AB19" s="34">
        <v>643571</v>
      </c>
      <c r="AC19" s="35">
        <v>52365</v>
      </c>
      <c r="AD19" s="68">
        <f>((AB19/AC19)-1)*100</f>
        <v>1129.0098348133295</v>
      </c>
      <c r="AE19" s="36"/>
      <c r="AF19" s="37" t="s">
        <v>46</v>
      </c>
      <c r="AG19" s="34">
        <v>672872</v>
      </c>
      <c r="AH19" s="35">
        <v>93683</v>
      </c>
      <c r="AI19" s="68">
        <f t="shared" si="14"/>
        <v>618.2434379770076</v>
      </c>
      <c r="AJ19" s="36"/>
      <c r="AK19" s="37" t="s">
        <v>46</v>
      </c>
      <c r="AL19" s="34">
        <v>245757</v>
      </c>
      <c r="AM19" s="35">
        <v>44355</v>
      </c>
      <c r="AN19" s="68">
        <f t="shared" si="15"/>
        <v>454.06831247886367</v>
      </c>
      <c r="AO19" s="36"/>
      <c r="AP19" s="37" t="s">
        <v>46</v>
      </c>
      <c r="AQ19" s="54">
        <v>7895</v>
      </c>
      <c r="AR19" s="35">
        <v>492</v>
      </c>
      <c r="AS19" s="68">
        <f t="shared" si="16"/>
        <v>1504.6747967479675</v>
      </c>
      <c r="AT19" s="55"/>
      <c r="AU19" s="37" t="s">
        <v>46</v>
      </c>
      <c r="AV19" s="54">
        <v>0</v>
      </c>
      <c r="AW19" s="35">
        <v>0</v>
      </c>
      <c r="AX19" s="35">
        <v>0</v>
      </c>
      <c r="AY19" s="55"/>
      <c r="AZ19" s="37" t="s">
        <v>46</v>
      </c>
      <c r="BA19" s="55">
        <v>0</v>
      </c>
    </row>
    <row r="20" spans="1:53" ht="25.5">
      <c r="A20" s="37" t="s">
        <v>48</v>
      </c>
      <c r="B20" s="38" t="s">
        <v>49</v>
      </c>
      <c r="C20" s="38">
        <v>6</v>
      </c>
      <c r="D20" s="35">
        <v>6</v>
      </c>
      <c r="E20" s="68">
        <f t="shared" si="9"/>
        <v>0</v>
      </c>
      <c r="F20" s="39"/>
      <c r="G20" s="37" t="s">
        <v>48</v>
      </c>
      <c r="H20" s="38">
        <v>386</v>
      </c>
      <c r="I20" s="35">
        <v>280</v>
      </c>
      <c r="J20" s="68">
        <f t="shared" si="10"/>
        <v>37.857142857142854</v>
      </c>
      <c r="K20" s="39"/>
      <c r="L20" s="37" t="s">
        <v>48</v>
      </c>
      <c r="M20" s="38">
        <v>385</v>
      </c>
      <c r="N20" s="35">
        <v>280</v>
      </c>
      <c r="O20" s="68">
        <f t="shared" si="11"/>
        <v>37.5</v>
      </c>
      <c r="P20" s="48"/>
      <c r="Q20" s="37" t="s">
        <v>48</v>
      </c>
      <c r="R20" s="34">
        <v>63451</v>
      </c>
      <c r="S20" s="35">
        <v>25427</v>
      </c>
      <c r="T20" s="68">
        <f t="shared" si="12"/>
        <v>149.54182561843709</v>
      </c>
      <c r="U20" s="36"/>
      <c r="V20" s="37" t="s">
        <v>48</v>
      </c>
      <c r="W20" s="34">
        <v>410370</v>
      </c>
      <c r="X20" s="35">
        <v>230466</v>
      </c>
      <c r="Y20" s="68">
        <f t="shared" si="13"/>
        <v>78.060972117362198</v>
      </c>
      <c r="Z20" s="36"/>
      <c r="AA20" s="37" t="s">
        <v>48</v>
      </c>
      <c r="AB20" s="34">
        <v>391333</v>
      </c>
      <c r="AC20" s="35">
        <v>208352</v>
      </c>
      <c r="AD20" s="68">
        <f>((AB20/AC20)-1)*100</f>
        <v>87.823011058209175</v>
      </c>
      <c r="AE20" s="36"/>
      <c r="AF20" s="37" t="s">
        <v>48</v>
      </c>
      <c r="AG20" s="34">
        <v>410370</v>
      </c>
      <c r="AH20" s="35">
        <v>228730</v>
      </c>
      <c r="AI20" s="68">
        <f t="shared" si="14"/>
        <v>79.412407642198232</v>
      </c>
      <c r="AJ20" s="36"/>
      <c r="AK20" s="37" t="s">
        <v>48</v>
      </c>
      <c r="AL20" s="34">
        <v>96939</v>
      </c>
      <c r="AM20" s="35">
        <v>21417</v>
      </c>
      <c r="AN20" s="68">
        <f t="shared" si="15"/>
        <v>352.62641826586361</v>
      </c>
      <c r="AO20" s="36"/>
      <c r="AP20" s="37" t="s">
        <v>48</v>
      </c>
      <c r="AQ20" s="54">
        <v>0</v>
      </c>
      <c r="AR20" s="35">
        <v>1820</v>
      </c>
      <c r="AS20" s="68">
        <f t="shared" si="16"/>
        <v>-100</v>
      </c>
      <c r="AT20" s="55"/>
      <c r="AU20" s="37" t="s">
        <v>48</v>
      </c>
      <c r="AV20" s="54">
        <v>0</v>
      </c>
      <c r="AW20" s="35">
        <v>0</v>
      </c>
      <c r="AX20" s="35">
        <v>0</v>
      </c>
      <c r="AY20" s="55"/>
      <c r="AZ20" s="37" t="s">
        <v>48</v>
      </c>
      <c r="BA20" s="55">
        <v>0</v>
      </c>
    </row>
    <row r="21" spans="1:53">
      <c r="A21" s="37" t="s">
        <v>50</v>
      </c>
      <c r="B21" s="38" t="s">
        <v>51</v>
      </c>
      <c r="C21" s="38">
        <v>4</v>
      </c>
      <c r="D21" s="40"/>
      <c r="E21" s="68">
        <v>0</v>
      </c>
      <c r="F21" s="39"/>
      <c r="G21" s="37" t="s">
        <v>50</v>
      </c>
      <c r="H21" s="38">
        <v>66</v>
      </c>
      <c r="I21" s="40"/>
      <c r="J21" s="68">
        <v>0</v>
      </c>
      <c r="K21" s="39"/>
      <c r="L21" s="37" t="s">
        <v>50</v>
      </c>
      <c r="M21" s="38">
        <v>64</v>
      </c>
      <c r="N21" s="40"/>
      <c r="O21" s="68">
        <v>0</v>
      </c>
      <c r="P21" s="48"/>
      <c r="Q21" s="37" t="s">
        <v>50</v>
      </c>
      <c r="R21" s="34">
        <v>6510</v>
      </c>
      <c r="S21" s="40"/>
      <c r="T21" s="68">
        <v>0</v>
      </c>
      <c r="U21" s="36"/>
      <c r="V21" s="37" t="s">
        <v>50</v>
      </c>
      <c r="W21" s="34">
        <v>21701</v>
      </c>
      <c r="X21" s="40"/>
      <c r="Y21" s="68">
        <v>0</v>
      </c>
      <c r="Z21" s="36"/>
      <c r="AA21" s="37" t="s">
        <v>50</v>
      </c>
      <c r="AB21" s="34">
        <v>21200</v>
      </c>
      <c r="AC21" s="40"/>
      <c r="AD21" s="68">
        <v>0</v>
      </c>
      <c r="AE21" s="36"/>
      <c r="AF21" s="37" t="s">
        <v>50</v>
      </c>
      <c r="AG21" s="34">
        <v>21677</v>
      </c>
      <c r="AH21" s="40"/>
      <c r="AI21" s="68">
        <v>0</v>
      </c>
      <c r="AJ21" s="36"/>
      <c r="AK21" s="37" t="s">
        <v>50</v>
      </c>
      <c r="AL21" s="34">
        <v>8998</v>
      </c>
      <c r="AM21" s="40"/>
      <c r="AN21" s="68">
        <v>0</v>
      </c>
      <c r="AO21" s="36"/>
      <c r="AP21" s="37" t="s">
        <v>50</v>
      </c>
      <c r="AQ21" s="54">
        <v>614</v>
      </c>
      <c r="AR21" s="40"/>
      <c r="AS21" s="68">
        <v>0</v>
      </c>
      <c r="AT21" s="55"/>
      <c r="AU21" s="37" t="s">
        <v>50</v>
      </c>
      <c r="AV21" s="54">
        <v>0</v>
      </c>
      <c r="AW21" s="40"/>
      <c r="AX21" s="40"/>
      <c r="AY21" s="55"/>
      <c r="AZ21" s="37" t="s">
        <v>50</v>
      </c>
      <c r="BA21" s="55">
        <v>0</v>
      </c>
    </row>
    <row r="22" spans="1:53" ht="25.5">
      <c r="A22" s="37" t="s">
        <v>52</v>
      </c>
      <c r="B22" s="38" t="s">
        <v>53</v>
      </c>
      <c r="C22" s="38">
        <v>56</v>
      </c>
      <c r="D22" s="35">
        <v>32</v>
      </c>
      <c r="E22" s="68">
        <f>((C22/D22)-1)*100</f>
        <v>75</v>
      </c>
      <c r="F22" s="39"/>
      <c r="G22" s="37" t="s">
        <v>52</v>
      </c>
      <c r="H22" s="34">
        <v>3435</v>
      </c>
      <c r="I22" s="35">
        <v>1937</v>
      </c>
      <c r="J22" s="68">
        <f>((H22/I22)-1)*100</f>
        <v>77.336086732059897</v>
      </c>
      <c r="K22" s="36"/>
      <c r="L22" s="37" t="s">
        <v>52</v>
      </c>
      <c r="M22" s="34">
        <v>3420</v>
      </c>
      <c r="N22" s="35">
        <v>1923</v>
      </c>
      <c r="O22" s="68">
        <f>((M22/N22)-1)*100</f>
        <v>77.847113884555384</v>
      </c>
      <c r="P22" s="47"/>
      <c r="Q22" s="37" t="s">
        <v>52</v>
      </c>
      <c r="R22" s="34">
        <v>451904</v>
      </c>
      <c r="S22" s="35">
        <v>243948</v>
      </c>
      <c r="T22" s="68">
        <f>((R22/S22)-1)*100</f>
        <v>85.246036040467629</v>
      </c>
      <c r="U22" s="36"/>
      <c r="V22" s="37" t="s">
        <v>52</v>
      </c>
      <c r="W22" s="34">
        <v>3397347</v>
      </c>
      <c r="X22" s="35">
        <v>2116256</v>
      </c>
      <c r="Y22" s="68">
        <f>((W22/X22)-1)*100</f>
        <v>60.53572913673959</v>
      </c>
      <c r="Z22" s="36"/>
      <c r="AA22" s="37" t="s">
        <v>52</v>
      </c>
      <c r="AB22" s="34">
        <v>3340785</v>
      </c>
      <c r="AC22" s="35">
        <v>1846953</v>
      </c>
      <c r="AD22" s="68">
        <f>((AB22/AC22)-1)*100</f>
        <v>80.880888685310339</v>
      </c>
      <c r="AE22" s="36"/>
      <c r="AF22" s="37" t="s">
        <v>52</v>
      </c>
      <c r="AG22" s="34">
        <v>3212804</v>
      </c>
      <c r="AH22" s="35">
        <v>2103436</v>
      </c>
      <c r="AI22" s="68">
        <f>((AG22/AH22)-1)*100</f>
        <v>52.740753700136352</v>
      </c>
      <c r="AJ22" s="36"/>
      <c r="AK22" s="37" t="s">
        <v>52</v>
      </c>
      <c r="AL22" s="34">
        <v>676878</v>
      </c>
      <c r="AM22" s="35">
        <v>318547</v>
      </c>
      <c r="AN22" s="68">
        <f>((AL22/AM22)-1)*100</f>
        <v>112.48920881377002</v>
      </c>
      <c r="AO22" s="36"/>
      <c r="AP22" s="37" t="s">
        <v>52</v>
      </c>
      <c r="AQ22" s="54">
        <v>8331</v>
      </c>
      <c r="AR22" s="35">
        <v>11023</v>
      </c>
      <c r="AS22" s="68">
        <f>((AQ22/AR22)-1)*100</f>
        <v>-24.421663793885518</v>
      </c>
      <c r="AT22" s="55"/>
      <c r="AU22" s="37" t="s">
        <v>52</v>
      </c>
      <c r="AV22" s="54">
        <v>0</v>
      </c>
      <c r="AW22" s="35">
        <v>0</v>
      </c>
      <c r="AX22" s="35">
        <v>0</v>
      </c>
      <c r="AY22" s="55"/>
      <c r="AZ22" s="37" t="s">
        <v>52</v>
      </c>
      <c r="BA22" s="55">
        <v>0</v>
      </c>
    </row>
    <row r="23" spans="1:53" ht="25.5">
      <c r="A23" s="37" t="s">
        <v>54</v>
      </c>
      <c r="B23" s="38" t="s">
        <v>5</v>
      </c>
      <c r="C23" s="38">
        <v>83</v>
      </c>
      <c r="D23" s="35">
        <v>53</v>
      </c>
      <c r="E23" s="68">
        <f>((C23/D23)-1)*100</f>
        <v>56.603773584905667</v>
      </c>
      <c r="F23" s="39"/>
      <c r="G23" s="37" t="s">
        <v>54</v>
      </c>
      <c r="H23" s="34">
        <v>4847</v>
      </c>
      <c r="I23" s="35">
        <v>3124</v>
      </c>
      <c r="J23" s="68">
        <f>((H23/I23)-1)*100</f>
        <v>55.153649167733661</v>
      </c>
      <c r="K23" s="36"/>
      <c r="L23" s="37" t="s">
        <v>54</v>
      </c>
      <c r="M23" s="34">
        <v>4843</v>
      </c>
      <c r="N23" s="35">
        <v>3101</v>
      </c>
      <c r="O23" s="68">
        <f>((M23/N23)-1)*100</f>
        <v>56.175427281522097</v>
      </c>
      <c r="P23" s="47"/>
      <c r="Q23" s="37" t="s">
        <v>54</v>
      </c>
      <c r="R23" s="34">
        <v>639893</v>
      </c>
      <c r="S23" s="35">
        <v>451528</v>
      </c>
      <c r="T23" s="68">
        <f>((R23/S23)-1)*100</f>
        <v>41.71723569745398</v>
      </c>
      <c r="U23" s="36"/>
      <c r="V23" s="37" t="s">
        <v>54</v>
      </c>
      <c r="W23" s="34">
        <v>4644225</v>
      </c>
      <c r="X23" s="35">
        <v>3341524</v>
      </c>
      <c r="Y23" s="68">
        <f>((W23/X23)-1)*100</f>
        <v>38.985235479380066</v>
      </c>
      <c r="Z23" s="36"/>
      <c r="AA23" s="37" t="s">
        <v>54</v>
      </c>
      <c r="AB23" s="34">
        <v>4195001</v>
      </c>
      <c r="AC23" s="35">
        <v>2381668</v>
      </c>
      <c r="AD23" s="68">
        <f>((AB23/AC23)-1)*100</f>
        <v>76.137102232552991</v>
      </c>
      <c r="AE23" s="36"/>
      <c r="AF23" s="37" t="s">
        <v>54</v>
      </c>
      <c r="AG23" s="34">
        <v>4600614</v>
      </c>
      <c r="AH23" s="35">
        <v>3304544</v>
      </c>
      <c r="AI23" s="68">
        <f>((AG23/AH23)-1)*100</f>
        <v>39.220842573135648</v>
      </c>
      <c r="AJ23" s="36"/>
      <c r="AK23" s="37" t="s">
        <v>54</v>
      </c>
      <c r="AL23" s="34">
        <v>1460232</v>
      </c>
      <c r="AM23" s="35">
        <v>1150441</v>
      </c>
      <c r="AN23" s="68">
        <f>((AL23/AM23)-1)*100</f>
        <v>26.928021515227641</v>
      </c>
      <c r="AO23" s="36"/>
      <c r="AP23" s="37" t="s">
        <v>54</v>
      </c>
      <c r="AQ23" s="54">
        <v>117457</v>
      </c>
      <c r="AR23" s="35">
        <v>132111</v>
      </c>
      <c r="AS23" s="68">
        <f>((AQ23/AR23)-1)*100</f>
        <v>-11.092187630098937</v>
      </c>
      <c r="AT23" s="55"/>
      <c r="AU23" s="37" t="s">
        <v>54</v>
      </c>
      <c r="AV23" s="54">
        <v>0</v>
      </c>
      <c r="AW23" s="35">
        <v>0</v>
      </c>
      <c r="AX23" s="35">
        <v>0</v>
      </c>
      <c r="AY23" s="55"/>
      <c r="AZ23" s="37" t="s">
        <v>54</v>
      </c>
      <c r="BA23" s="55">
        <v>0</v>
      </c>
    </row>
    <row r="24" spans="1:53">
      <c r="A24" s="41" t="s">
        <v>55</v>
      </c>
      <c r="B24" s="33" t="s">
        <v>76</v>
      </c>
      <c r="C24" s="38">
        <v>903</v>
      </c>
      <c r="D24" s="38"/>
      <c r="E24" s="38"/>
      <c r="F24" s="39"/>
      <c r="G24" s="41" t="s">
        <v>76</v>
      </c>
      <c r="H24" s="34">
        <v>157314</v>
      </c>
      <c r="I24" s="34"/>
      <c r="J24" s="34"/>
      <c r="K24" s="36"/>
      <c r="L24" s="41" t="s">
        <v>76</v>
      </c>
      <c r="M24" s="34">
        <v>157044</v>
      </c>
      <c r="N24" s="34"/>
      <c r="O24" s="34"/>
      <c r="P24" s="47"/>
      <c r="Q24" s="50" t="s">
        <v>76</v>
      </c>
      <c r="R24" s="34">
        <v>38656777</v>
      </c>
      <c r="S24" s="34"/>
      <c r="T24" s="34"/>
      <c r="U24" s="36"/>
      <c r="V24" s="41" t="s">
        <v>76</v>
      </c>
      <c r="W24" s="34">
        <v>222361731</v>
      </c>
      <c r="X24" s="34"/>
      <c r="Y24" s="34"/>
      <c r="Z24" s="36"/>
      <c r="AA24" s="41" t="s">
        <v>76</v>
      </c>
      <c r="AB24" s="34">
        <v>197723916</v>
      </c>
      <c r="AC24" s="34"/>
      <c r="AD24" s="34"/>
      <c r="AE24" s="36"/>
      <c r="AF24" s="41" t="s">
        <v>76</v>
      </c>
      <c r="AG24" s="34">
        <v>217762013</v>
      </c>
      <c r="AH24" s="34"/>
      <c r="AI24" s="34"/>
      <c r="AJ24" s="36"/>
      <c r="AK24" s="41" t="s">
        <v>76</v>
      </c>
      <c r="AL24" s="34">
        <v>92173227</v>
      </c>
      <c r="AM24" s="34"/>
      <c r="AN24" s="34"/>
      <c r="AO24" s="36"/>
      <c r="AP24" s="41" t="s">
        <v>76</v>
      </c>
      <c r="AQ24" s="54">
        <v>9515953</v>
      </c>
      <c r="AR24" s="54"/>
      <c r="AS24" s="54"/>
      <c r="AT24" s="55"/>
      <c r="AU24" s="41" t="s">
        <v>76</v>
      </c>
      <c r="AV24" s="54">
        <v>0</v>
      </c>
      <c r="AW24" s="54"/>
      <c r="AX24" s="54"/>
      <c r="AY24" s="29"/>
      <c r="AZ24" s="41" t="s">
        <v>76</v>
      </c>
      <c r="BA24" s="55">
        <v>0</v>
      </c>
    </row>
    <row r="25" spans="1:53">
      <c r="A25" s="41" t="s">
        <v>55</v>
      </c>
      <c r="B25" s="33" t="s">
        <v>75</v>
      </c>
      <c r="C25" s="38">
        <v>30</v>
      </c>
      <c r="D25" s="38"/>
      <c r="E25" s="38"/>
      <c r="F25" s="39"/>
      <c r="G25" s="41" t="s">
        <v>75</v>
      </c>
      <c r="H25" s="34">
        <v>2371</v>
      </c>
      <c r="I25" s="34"/>
      <c r="J25" s="34"/>
      <c r="K25" s="36"/>
      <c r="L25" s="41" t="s">
        <v>75</v>
      </c>
      <c r="M25" s="34">
        <v>2361</v>
      </c>
      <c r="N25" s="34"/>
      <c r="O25" s="34"/>
      <c r="P25" s="47"/>
      <c r="Q25" s="50" t="s">
        <v>75</v>
      </c>
      <c r="R25" s="34">
        <v>349489</v>
      </c>
      <c r="S25" s="34"/>
      <c r="T25" s="34"/>
      <c r="U25" s="36"/>
      <c r="V25" s="41" t="s">
        <v>75</v>
      </c>
      <c r="W25" s="34">
        <v>1885298</v>
      </c>
      <c r="X25" s="34"/>
      <c r="Y25" s="34"/>
      <c r="Z25" s="36"/>
      <c r="AA25" s="41" t="s">
        <v>75</v>
      </c>
      <c r="AB25" s="34">
        <v>1698452</v>
      </c>
      <c r="AC25" s="34"/>
      <c r="AD25" s="34"/>
      <c r="AE25" s="36"/>
      <c r="AF25" s="41" t="s">
        <v>75</v>
      </c>
      <c r="AG25" s="34">
        <v>1830567</v>
      </c>
      <c r="AH25" s="34"/>
      <c r="AI25" s="34"/>
      <c r="AJ25" s="36"/>
      <c r="AK25" s="41" t="s">
        <v>75</v>
      </c>
      <c r="AL25" s="34">
        <v>819946</v>
      </c>
      <c r="AM25" s="34"/>
      <c r="AN25" s="34"/>
      <c r="AO25" s="36"/>
      <c r="AP25" s="41" t="s">
        <v>75</v>
      </c>
      <c r="AQ25" s="54">
        <v>119816</v>
      </c>
      <c r="AR25" s="54"/>
      <c r="AS25" s="54"/>
      <c r="AT25" s="55"/>
      <c r="AU25" s="41" t="s">
        <v>75</v>
      </c>
      <c r="AV25" s="54">
        <v>0</v>
      </c>
      <c r="AW25" s="54"/>
      <c r="AX25" s="54"/>
      <c r="AY25" s="29"/>
      <c r="AZ25" s="41" t="s">
        <v>75</v>
      </c>
      <c r="BA25" s="55">
        <v>0</v>
      </c>
    </row>
    <row r="26" spans="1:53">
      <c r="A26" s="41" t="s">
        <v>55</v>
      </c>
      <c r="B26" s="33" t="s">
        <v>56</v>
      </c>
      <c r="C26" s="38">
        <v>30</v>
      </c>
      <c r="D26" s="38"/>
      <c r="E26" s="38"/>
      <c r="F26" s="39"/>
      <c r="G26" s="41" t="s">
        <v>56</v>
      </c>
      <c r="H26" s="34">
        <v>1648</v>
      </c>
      <c r="I26" s="34"/>
      <c r="J26" s="34"/>
      <c r="K26" s="36"/>
      <c r="L26" s="41" t="s">
        <v>56</v>
      </c>
      <c r="M26" s="34">
        <v>1637</v>
      </c>
      <c r="N26" s="34"/>
      <c r="O26" s="34"/>
      <c r="P26" s="47"/>
      <c r="Q26" s="50" t="s">
        <v>56</v>
      </c>
      <c r="R26" s="34">
        <v>190872</v>
      </c>
      <c r="S26" s="34"/>
      <c r="T26" s="34"/>
      <c r="U26" s="36"/>
      <c r="V26" s="41" t="s">
        <v>56</v>
      </c>
      <c r="W26" s="34">
        <v>1476832</v>
      </c>
      <c r="X26" s="34"/>
      <c r="Y26" s="34"/>
      <c r="Z26" s="36"/>
      <c r="AA26" s="41" t="s">
        <v>56</v>
      </c>
      <c r="AB26" s="34">
        <v>1421028</v>
      </c>
      <c r="AC26" s="34"/>
      <c r="AD26" s="34"/>
      <c r="AE26" s="36"/>
      <c r="AF26" s="41" t="s">
        <v>56</v>
      </c>
      <c r="AG26" s="34">
        <v>1475419</v>
      </c>
      <c r="AH26" s="34"/>
      <c r="AI26" s="34"/>
      <c r="AJ26" s="36"/>
      <c r="AK26" s="41" t="s">
        <v>56</v>
      </c>
      <c r="AL26" s="34">
        <v>335036</v>
      </c>
      <c r="AM26" s="34"/>
      <c r="AN26" s="34"/>
      <c r="AO26" s="36"/>
      <c r="AP26" s="41" t="s">
        <v>56</v>
      </c>
      <c r="AQ26" s="54">
        <v>27141</v>
      </c>
      <c r="AR26" s="54"/>
      <c r="AS26" s="54"/>
      <c r="AT26" s="55"/>
      <c r="AU26" s="41" t="s">
        <v>56</v>
      </c>
      <c r="AV26" s="54">
        <v>0</v>
      </c>
      <c r="AW26" s="54"/>
      <c r="AX26" s="54"/>
      <c r="AY26" s="29"/>
      <c r="AZ26" s="41" t="s">
        <v>56</v>
      </c>
      <c r="BA26" s="55">
        <v>0</v>
      </c>
    </row>
    <row r="27" spans="1:53">
      <c r="A27" s="41" t="s">
        <v>55</v>
      </c>
      <c r="B27" s="33" t="s">
        <v>57</v>
      </c>
      <c r="C27" s="38">
        <v>22</v>
      </c>
      <c r="D27" s="38"/>
      <c r="E27" s="38"/>
      <c r="F27" s="39"/>
      <c r="G27" s="41" t="s">
        <v>57</v>
      </c>
      <c r="H27" s="34">
        <v>1271</v>
      </c>
      <c r="I27" s="34"/>
      <c r="J27" s="34"/>
      <c r="K27" s="36"/>
      <c r="L27" s="41" t="s">
        <v>57</v>
      </c>
      <c r="M27" s="34">
        <v>1249</v>
      </c>
      <c r="N27" s="34"/>
      <c r="O27" s="34"/>
      <c r="P27" s="47"/>
      <c r="Q27" s="50" t="s">
        <v>57</v>
      </c>
      <c r="R27" s="34">
        <v>236461</v>
      </c>
      <c r="S27" s="34"/>
      <c r="T27" s="34"/>
      <c r="U27" s="36"/>
      <c r="V27" s="41" t="s">
        <v>57</v>
      </c>
      <c r="W27" s="34">
        <v>1742115</v>
      </c>
      <c r="X27" s="34"/>
      <c r="Y27" s="34"/>
      <c r="Z27" s="36"/>
      <c r="AA27" s="41" t="s">
        <v>57</v>
      </c>
      <c r="AB27" s="34">
        <v>1317013</v>
      </c>
      <c r="AC27" s="34"/>
      <c r="AD27" s="34"/>
      <c r="AE27" s="36"/>
      <c r="AF27" s="41" t="s">
        <v>57</v>
      </c>
      <c r="AG27" s="34">
        <v>1688709</v>
      </c>
      <c r="AH27" s="34"/>
      <c r="AI27" s="34"/>
      <c r="AJ27" s="36"/>
      <c r="AK27" s="41" t="s">
        <v>57</v>
      </c>
      <c r="AL27" s="34">
        <v>800737</v>
      </c>
      <c r="AM27" s="34"/>
      <c r="AN27" s="34"/>
      <c r="AO27" s="36"/>
      <c r="AP27" s="41" t="s">
        <v>57</v>
      </c>
      <c r="AQ27" s="54">
        <v>222064</v>
      </c>
      <c r="AR27" s="54"/>
      <c r="AS27" s="54"/>
      <c r="AT27" s="55"/>
      <c r="AU27" s="41" t="s">
        <v>57</v>
      </c>
      <c r="AV27" s="54">
        <v>7571</v>
      </c>
      <c r="AW27" s="54"/>
      <c r="AX27" s="54"/>
      <c r="AY27" s="29"/>
      <c r="AZ27" s="41" t="s">
        <v>57</v>
      </c>
      <c r="BA27" s="55">
        <v>0</v>
      </c>
    </row>
    <row r="28" spans="1:53">
      <c r="A28" s="41" t="s">
        <v>55</v>
      </c>
      <c r="B28" s="33" t="s">
        <v>58</v>
      </c>
      <c r="C28" s="38">
        <v>127</v>
      </c>
      <c r="D28" s="38"/>
      <c r="E28" s="38"/>
      <c r="F28" s="39"/>
      <c r="G28" s="41" t="s">
        <v>58</v>
      </c>
      <c r="H28" s="34">
        <v>10197</v>
      </c>
      <c r="I28" s="34"/>
      <c r="J28" s="34"/>
      <c r="K28" s="36"/>
      <c r="L28" s="41" t="s">
        <v>58</v>
      </c>
      <c r="M28" s="34">
        <v>10117</v>
      </c>
      <c r="N28" s="34"/>
      <c r="O28" s="34"/>
      <c r="P28" s="47"/>
      <c r="Q28" s="50" t="s">
        <v>58</v>
      </c>
      <c r="R28" s="34">
        <v>1696107</v>
      </c>
      <c r="S28" s="34"/>
      <c r="T28" s="34"/>
      <c r="U28" s="36"/>
      <c r="V28" s="41" t="s">
        <v>58</v>
      </c>
      <c r="W28" s="34">
        <v>11395423</v>
      </c>
      <c r="X28" s="34"/>
      <c r="Y28" s="34"/>
      <c r="Z28" s="36"/>
      <c r="AA28" s="41" t="s">
        <v>58</v>
      </c>
      <c r="AB28" s="34">
        <v>10560486</v>
      </c>
      <c r="AC28" s="34"/>
      <c r="AD28" s="34"/>
      <c r="AE28" s="36"/>
      <c r="AF28" s="41" t="s">
        <v>58</v>
      </c>
      <c r="AG28" s="34">
        <v>11083501</v>
      </c>
      <c r="AH28" s="34"/>
      <c r="AI28" s="34"/>
      <c r="AJ28" s="36"/>
      <c r="AK28" s="41" t="s">
        <v>58</v>
      </c>
      <c r="AL28" s="34">
        <v>3626488</v>
      </c>
      <c r="AM28" s="34"/>
      <c r="AN28" s="34"/>
      <c r="AO28" s="36"/>
      <c r="AP28" s="41" t="s">
        <v>58</v>
      </c>
      <c r="AQ28" s="54">
        <v>489081</v>
      </c>
      <c r="AR28" s="54"/>
      <c r="AS28" s="54"/>
      <c r="AT28" s="55"/>
      <c r="AU28" s="41" t="s">
        <v>58</v>
      </c>
      <c r="AV28" s="54">
        <v>20</v>
      </c>
      <c r="AW28" s="54"/>
      <c r="AX28" s="54"/>
      <c r="AY28" s="29"/>
      <c r="AZ28" s="41" t="s">
        <v>58</v>
      </c>
      <c r="BA28" s="55">
        <v>0</v>
      </c>
    </row>
    <row r="29" spans="1:53">
      <c r="A29" s="41" t="s">
        <v>55</v>
      </c>
      <c r="B29" s="33" t="s">
        <v>59</v>
      </c>
      <c r="C29" s="38">
        <v>200</v>
      </c>
      <c r="D29" s="38"/>
      <c r="E29" s="38"/>
      <c r="F29" s="39"/>
      <c r="G29" s="41" t="s">
        <v>59</v>
      </c>
      <c r="H29" s="34">
        <v>16225</v>
      </c>
      <c r="I29" s="34"/>
      <c r="J29" s="34"/>
      <c r="K29" s="36"/>
      <c r="L29" s="41" t="s">
        <v>59</v>
      </c>
      <c r="M29" s="34">
        <v>16178</v>
      </c>
      <c r="N29" s="34"/>
      <c r="O29" s="34"/>
      <c r="P29" s="47"/>
      <c r="Q29" s="50" t="s">
        <v>59</v>
      </c>
      <c r="R29" s="34">
        <v>3260514</v>
      </c>
      <c r="S29" s="34"/>
      <c r="T29" s="34"/>
      <c r="U29" s="36"/>
      <c r="V29" s="41" t="s">
        <v>59</v>
      </c>
      <c r="W29" s="34">
        <v>15807670</v>
      </c>
      <c r="X29" s="34"/>
      <c r="Y29" s="34"/>
      <c r="Z29" s="36"/>
      <c r="AA29" s="41" t="s">
        <v>59</v>
      </c>
      <c r="AB29" s="34">
        <v>14797859</v>
      </c>
      <c r="AC29" s="34"/>
      <c r="AD29" s="34"/>
      <c r="AE29" s="36"/>
      <c r="AF29" s="41" t="s">
        <v>59</v>
      </c>
      <c r="AG29" s="34">
        <v>15737405</v>
      </c>
      <c r="AH29" s="34"/>
      <c r="AI29" s="34"/>
      <c r="AJ29" s="36"/>
      <c r="AK29" s="41" t="s">
        <v>59</v>
      </c>
      <c r="AL29" s="34">
        <v>5624486</v>
      </c>
      <c r="AM29" s="34"/>
      <c r="AN29" s="34"/>
      <c r="AO29" s="36"/>
      <c r="AP29" s="41" t="s">
        <v>59</v>
      </c>
      <c r="AQ29" s="54">
        <v>976272</v>
      </c>
      <c r="AR29" s="54"/>
      <c r="AS29" s="54"/>
      <c r="AT29" s="55"/>
      <c r="AU29" s="41" t="s">
        <v>59</v>
      </c>
      <c r="AV29" s="54">
        <v>0</v>
      </c>
      <c r="AW29" s="54"/>
      <c r="AX29" s="54"/>
      <c r="AY29" s="29"/>
      <c r="AZ29" s="41" t="s">
        <v>59</v>
      </c>
      <c r="BA29" s="55">
        <v>0</v>
      </c>
    </row>
    <row r="30" spans="1:53">
      <c r="A30" s="41" t="s">
        <v>55</v>
      </c>
      <c r="B30" s="33" t="s">
        <v>60</v>
      </c>
      <c r="C30" s="38">
        <v>12</v>
      </c>
      <c r="D30" s="38"/>
      <c r="E30" s="38"/>
      <c r="F30" s="39"/>
      <c r="G30" s="41" t="s">
        <v>60</v>
      </c>
      <c r="H30" s="38">
        <v>599</v>
      </c>
      <c r="I30" s="38"/>
      <c r="J30" s="38"/>
      <c r="K30" s="39"/>
      <c r="L30" s="41" t="s">
        <v>60</v>
      </c>
      <c r="M30" s="38">
        <v>585</v>
      </c>
      <c r="N30" s="38"/>
      <c r="O30" s="38"/>
      <c r="P30" s="48"/>
      <c r="Q30" s="50" t="s">
        <v>60</v>
      </c>
      <c r="R30" s="34">
        <v>118314</v>
      </c>
      <c r="S30" s="34"/>
      <c r="T30" s="34"/>
      <c r="U30" s="36"/>
      <c r="V30" s="41" t="s">
        <v>60</v>
      </c>
      <c r="W30" s="34">
        <v>991323</v>
      </c>
      <c r="X30" s="34"/>
      <c r="Y30" s="34"/>
      <c r="Z30" s="36"/>
      <c r="AA30" s="41" t="s">
        <v>60</v>
      </c>
      <c r="AB30" s="34">
        <v>880801</v>
      </c>
      <c r="AC30" s="34"/>
      <c r="AD30" s="34"/>
      <c r="AE30" s="36"/>
      <c r="AF30" s="41" t="s">
        <v>60</v>
      </c>
      <c r="AG30" s="34">
        <v>986715</v>
      </c>
      <c r="AH30" s="34"/>
      <c r="AI30" s="34"/>
      <c r="AJ30" s="36"/>
      <c r="AK30" s="41" t="s">
        <v>60</v>
      </c>
      <c r="AL30" s="34">
        <v>253155</v>
      </c>
      <c r="AM30" s="34"/>
      <c r="AN30" s="34"/>
      <c r="AO30" s="36"/>
      <c r="AP30" s="41" t="s">
        <v>60</v>
      </c>
      <c r="AQ30" s="54">
        <v>0</v>
      </c>
      <c r="AR30" s="54"/>
      <c r="AS30" s="54"/>
      <c r="AT30" s="55"/>
      <c r="AU30" s="41" t="s">
        <v>60</v>
      </c>
      <c r="AV30" s="54">
        <v>0</v>
      </c>
      <c r="AW30" s="54"/>
      <c r="AX30" s="54"/>
      <c r="AY30" s="29"/>
      <c r="AZ30" s="41" t="s">
        <v>60</v>
      </c>
      <c r="BA30" s="55">
        <v>0</v>
      </c>
    </row>
    <row r="31" spans="1:53">
      <c r="A31" s="41" t="s">
        <v>55</v>
      </c>
      <c r="B31" s="33" t="s">
        <v>61</v>
      </c>
      <c r="C31" s="38">
        <v>33</v>
      </c>
      <c r="D31" s="38"/>
      <c r="E31" s="38"/>
      <c r="F31" s="39"/>
      <c r="G31" s="41" t="s">
        <v>61</v>
      </c>
      <c r="H31" s="34">
        <v>2322</v>
      </c>
      <c r="I31" s="34"/>
      <c r="J31" s="34"/>
      <c r="K31" s="36"/>
      <c r="L31" s="41" t="s">
        <v>61</v>
      </c>
      <c r="M31" s="34">
        <v>2315</v>
      </c>
      <c r="N31" s="34"/>
      <c r="O31" s="34"/>
      <c r="P31" s="47"/>
      <c r="Q31" s="50" t="s">
        <v>61</v>
      </c>
      <c r="R31" s="34">
        <v>726019</v>
      </c>
      <c r="S31" s="34"/>
      <c r="T31" s="34"/>
      <c r="U31" s="36"/>
      <c r="V31" s="41" t="s">
        <v>61</v>
      </c>
      <c r="W31" s="34">
        <v>4832329</v>
      </c>
      <c r="X31" s="34"/>
      <c r="Y31" s="34"/>
      <c r="Z31" s="36"/>
      <c r="AA31" s="41" t="s">
        <v>61</v>
      </c>
      <c r="AB31" s="34">
        <v>4284282</v>
      </c>
      <c r="AC31" s="34"/>
      <c r="AD31" s="34"/>
      <c r="AE31" s="36"/>
      <c r="AF31" s="41" t="s">
        <v>61</v>
      </c>
      <c r="AG31" s="34">
        <v>4737464</v>
      </c>
      <c r="AH31" s="34"/>
      <c r="AI31" s="34"/>
      <c r="AJ31" s="36"/>
      <c r="AK31" s="41" t="s">
        <v>61</v>
      </c>
      <c r="AL31" s="34">
        <v>1802399</v>
      </c>
      <c r="AM31" s="34"/>
      <c r="AN31" s="34"/>
      <c r="AO31" s="36"/>
      <c r="AP31" s="41" t="s">
        <v>61</v>
      </c>
      <c r="AQ31" s="54">
        <v>258477</v>
      </c>
      <c r="AR31" s="54"/>
      <c r="AS31" s="54"/>
      <c r="AT31" s="55"/>
      <c r="AU31" s="41" t="s">
        <v>61</v>
      </c>
      <c r="AV31" s="54">
        <v>150</v>
      </c>
      <c r="AW31" s="54"/>
      <c r="AX31" s="54"/>
      <c r="AY31" s="29"/>
      <c r="AZ31" s="41" t="s">
        <v>61</v>
      </c>
      <c r="BA31" s="55">
        <v>0</v>
      </c>
    </row>
    <row r="32" spans="1:53" ht="25.5">
      <c r="A32" s="41" t="s">
        <v>55</v>
      </c>
      <c r="B32" s="33" t="s">
        <v>62</v>
      </c>
      <c r="C32" s="38">
        <v>62</v>
      </c>
      <c r="D32" s="38"/>
      <c r="E32" s="38"/>
      <c r="F32" s="39"/>
      <c r="G32" s="41" t="s">
        <v>62</v>
      </c>
      <c r="H32" s="34">
        <v>4277</v>
      </c>
      <c r="I32" s="34"/>
      <c r="J32" s="34"/>
      <c r="K32" s="36"/>
      <c r="L32" s="41" t="s">
        <v>62</v>
      </c>
      <c r="M32" s="34">
        <v>4249</v>
      </c>
      <c r="N32" s="34"/>
      <c r="O32" s="34"/>
      <c r="P32" s="47"/>
      <c r="Q32" s="50" t="s">
        <v>62</v>
      </c>
      <c r="R32" s="34">
        <v>536469</v>
      </c>
      <c r="S32" s="34"/>
      <c r="T32" s="34"/>
      <c r="U32" s="36"/>
      <c r="V32" s="41" t="s">
        <v>62</v>
      </c>
      <c r="W32" s="34">
        <v>4205789</v>
      </c>
      <c r="X32" s="34"/>
      <c r="Y32" s="34"/>
      <c r="Z32" s="36"/>
      <c r="AA32" s="41" t="s">
        <v>62</v>
      </c>
      <c r="AB32" s="34">
        <v>3892209</v>
      </c>
      <c r="AC32" s="34"/>
      <c r="AD32" s="34"/>
      <c r="AE32" s="36"/>
      <c r="AF32" s="41" t="s">
        <v>62</v>
      </c>
      <c r="AG32" s="34">
        <v>4010969</v>
      </c>
      <c r="AH32" s="34"/>
      <c r="AI32" s="34"/>
      <c r="AJ32" s="36"/>
      <c r="AK32" s="41" t="s">
        <v>62</v>
      </c>
      <c r="AL32" s="34">
        <v>1181767</v>
      </c>
      <c r="AM32" s="34"/>
      <c r="AN32" s="34"/>
      <c r="AO32" s="36"/>
      <c r="AP32" s="41" t="s">
        <v>62</v>
      </c>
      <c r="AQ32" s="54">
        <v>88073</v>
      </c>
      <c r="AR32" s="54"/>
      <c r="AS32" s="54"/>
      <c r="AT32" s="55"/>
      <c r="AU32" s="41" t="s">
        <v>62</v>
      </c>
      <c r="AV32" s="54">
        <v>0</v>
      </c>
      <c r="AW32" s="54"/>
      <c r="AX32" s="54"/>
      <c r="AY32" s="29"/>
      <c r="AZ32" s="41" t="s">
        <v>62</v>
      </c>
      <c r="BA32" s="55">
        <v>0</v>
      </c>
    </row>
    <row r="33" spans="1:53">
      <c r="A33" s="41" t="s">
        <v>55</v>
      </c>
      <c r="B33" s="33" t="s">
        <v>63</v>
      </c>
      <c r="C33" s="38">
        <v>132</v>
      </c>
      <c r="D33" s="38"/>
      <c r="E33" s="38"/>
      <c r="F33" s="39"/>
      <c r="G33" s="41" t="s">
        <v>63</v>
      </c>
      <c r="H33" s="34">
        <v>16876</v>
      </c>
      <c r="I33" s="34"/>
      <c r="J33" s="34"/>
      <c r="K33" s="36"/>
      <c r="L33" s="41" t="s">
        <v>63</v>
      </c>
      <c r="M33" s="34">
        <v>16831</v>
      </c>
      <c r="N33" s="34"/>
      <c r="O33" s="34"/>
      <c r="P33" s="47"/>
      <c r="Q33" s="50" t="s">
        <v>63</v>
      </c>
      <c r="R33" s="34">
        <v>2126895</v>
      </c>
      <c r="S33" s="34"/>
      <c r="T33" s="34"/>
      <c r="U33" s="36"/>
      <c r="V33" s="41" t="s">
        <v>63</v>
      </c>
      <c r="W33" s="34">
        <v>16019660</v>
      </c>
      <c r="X33" s="34"/>
      <c r="Y33" s="34"/>
      <c r="Z33" s="36"/>
      <c r="AA33" s="41" t="s">
        <v>63</v>
      </c>
      <c r="AB33" s="34">
        <v>14858077</v>
      </c>
      <c r="AC33" s="34"/>
      <c r="AD33" s="34"/>
      <c r="AE33" s="36"/>
      <c r="AF33" s="41" t="s">
        <v>63</v>
      </c>
      <c r="AG33" s="34">
        <v>15784080</v>
      </c>
      <c r="AH33" s="34"/>
      <c r="AI33" s="34"/>
      <c r="AJ33" s="36"/>
      <c r="AK33" s="41" t="s">
        <v>63</v>
      </c>
      <c r="AL33" s="34">
        <v>4907492</v>
      </c>
      <c r="AM33" s="34"/>
      <c r="AN33" s="34"/>
      <c r="AO33" s="36"/>
      <c r="AP33" s="41" t="s">
        <v>63</v>
      </c>
      <c r="AQ33" s="54">
        <v>337951</v>
      </c>
      <c r="AR33" s="54"/>
      <c r="AS33" s="54"/>
      <c r="AT33" s="55"/>
      <c r="AU33" s="41" t="s">
        <v>63</v>
      </c>
      <c r="AV33" s="54">
        <v>0</v>
      </c>
      <c r="AW33" s="54"/>
      <c r="AX33" s="54"/>
      <c r="AY33" s="29"/>
      <c r="AZ33" s="41" t="s">
        <v>63</v>
      </c>
      <c r="BA33" s="55">
        <v>0</v>
      </c>
    </row>
    <row r="34" spans="1:53">
      <c r="A34" s="41" t="s">
        <v>55</v>
      </c>
      <c r="B34" s="33" t="s">
        <v>64</v>
      </c>
      <c r="C34" s="38">
        <v>37</v>
      </c>
      <c r="D34" s="38"/>
      <c r="E34" s="38"/>
      <c r="F34" s="39"/>
      <c r="G34" s="41" t="s">
        <v>64</v>
      </c>
      <c r="H34" s="34">
        <v>2733</v>
      </c>
      <c r="I34" s="34"/>
      <c r="J34" s="34"/>
      <c r="K34" s="36"/>
      <c r="L34" s="41" t="s">
        <v>64</v>
      </c>
      <c r="M34" s="34">
        <v>2715</v>
      </c>
      <c r="N34" s="34"/>
      <c r="O34" s="34"/>
      <c r="P34" s="47"/>
      <c r="Q34" s="50" t="s">
        <v>64</v>
      </c>
      <c r="R34" s="34">
        <v>579521</v>
      </c>
      <c r="S34" s="34"/>
      <c r="T34" s="34"/>
      <c r="U34" s="36"/>
      <c r="V34" s="41" t="s">
        <v>64</v>
      </c>
      <c r="W34" s="34">
        <v>3453129</v>
      </c>
      <c r="X34" s="34"/>
      <c r="Y34" s="34"/>
      <c r="Z34" s="36"/>
      <c r="AA34" s="41" t="s">
        <v>64</v>
      </c>
      <c r="AB34" s="34">
        <v>3164473</v>
      </c>
      <c r="AC34" s="34"/>
      <c r="AD34" s="34"/>
      <c r="AE34" s="36"/>
      <c r="AF34" s="41" t="s">
        <v>64</v>
      </c>
      <c r="AG34" s="34">
        <v>3378708</v>
      </c>
      <c r="AH34" s="34"/>
      <c r="AI34" s="34"/>
      <c r="AJ34" s="36"/>
      <c r="AK34" s="41" t="s">
        <v>64</v>
      </c>
      <c r="AL34" s="34">
        <v>1390641</v>
      </c>
      <c r="AM34" s="34"/>
      <c r="AN34" s="34"/>
      <c r="AO34" s="36"/>
      <c r="AP34" s="41" t="s">
        <v>64</v>
      </c>
      <c r="AQ34" s="54">
        <v>147007</v>
      </c>
      <c r="AR34" s="54"/>
      <c r="AS34" s="54"/>
      <c r="AT34" s="55"/>
      <c r="AU34" s="41" t="s">
        <v>64</v>
      </c>
      <c r="AV34" s="54">
        <v>3200</v>
      </c>
      <c r="AW34" s="54"/>
      <c r="AX34" s="54"/>
      <c r="AY34" s="29"/>
      <c r="AZ34" s="41" t="s">
        <v>64</v>
      </c>
      <c r="BA34" s="55">
        <v>0</v>
      </c>
    </row>
    <row r="35" spans="1:53" ht="15.75" customHeight="1">
      <c r="A35" s="41" t="s">
        <v>55</v>
      </c>
      <c r="B35" s="33" t="s">
        <v>65</v>
      </c>
      <c r="C35" s="38">
        <v>24</v>
      </c>
      <c r="D35" s="38"/>
      <c r="E35" s="38"/>
      <c r="F35" s="39"/>
      <c r="G35" s="41" t="s">
        <v>65</v>
      </c>
      <c r="H35" s="38">
        <v>873</v>
      </c>
      <c r="I35" s="38"/>
      <c r="J35" s="38"/>
      <c r="K35" s="39"/>
      <c r="L35" s="41" t="s">
        <v>65</v>
      </c>
      <c r="M35" s="38">
        <v>868</v>
      </c>
      <c r="N35" s="38"/>
      <c r="O35" s="38"/>
      <c r="P35" s="48"/>
      <c r="Q35" s="50" t="s">
        <v>65</v>
      </c>
      <c r="R35" s="34">
        <v>67233</v>
      </c>
      <c r="S35" s="34"/>
      <c r="T35" s="34"/>
      <c r="U35" s="36"/>
      <c r="V35" s="41" t="s">
        <v>65</v>
      </c>
      <c r="W35" s="34">
        <v>1626679</v>
      </c>
      <c r="X35" s="34"/>
      <c r="Y35" s="34"/>
      <c r="Z35" s="36"/>
      <c r="AA35" s="41" t="s">
        <v>65</v>
      </c>
      <c r="AB35" s="34">
        <v>493591</v>
      </c>
      <c r="AC35" s="34"/>
      <c r="AD35" s="34"/>
      <c r="AE35" s="36"/>
      <c r="AF35" s="41" t="s">
        <v>65</v>
      </c>
      <c r="AG35" s="34">
        <v>1623234</v>
      </c>
      <c r="AH35" s="34"/>
      <c r="AI35" s="34"/>
      <c r="AJ35" s="36"/>
      <c r="AK35" s="41" t="s">
        <v>65</v>
      </c>
      <c r="AL35" s="34">
        <v>1266982</v>
      </c>
      <c r="AM35" s="34"/>
      <c r="AN35" s="34"/>
      <c r="AO35" s="36"/>
      <c r="AP35" s="41" t="s">
        <v>65</v>
      </c>
      <c r="AQ35" s="54">
        <v>56772</v>
      </c>
      <c r="AR35" s="54"/>
      <c r="AS35" s="54"/>
      <c r="AT35" s="55"/>
      <c r="AU35" s="41" t="s">
        <v>65</v>
      </c>
      <c r="AV35" s="54">
        <v>0</v>
      </c>
      <c r="AW35" s="54"/>
      <c r="AX35" s="54"/>
      <c r="AY35" s="29"/>
      <c r="AZ35" s="41" t="s">
        <v>65</v>
      </c>
      <c r="BA35" s="55">
        <v>0</v>
      </c>
    </row>
    <row r="36" spans="1:53" ht="25.5">
      <c r="A36" s="41" t="s">
        <v>55</v>
      </c>
      <c r="B36" s="33" t="s">
        <v>66</v>
      </c>
      <c r="C36" s="38">
        <v>48</v>
      </c>
      <c r="D36" s="38"/>
      <c r="E36" s="38"/>
      <c r="F36" s="39"/>
      <c r="G36" s="41" t="s">
        <v>66</v>
      </c>
      <c r="H36" s="34">
        <v>3732</v>
      </c>
      <c r="I36" s="34"/>
      <c r="J36" s="34"/>
      <c r="K36" s="36"/>
      <c r="L36" s="41" t="s">
        <v>66</v>
      </c>
      <c r="M36" s="34">
        <v>3710</v>
      </c>
      <c r="N36" s="34"/>
      <c r="O36" s="34"/>
      <c r="P36" s="47"/>
      <c r="Q36" s="50" t="s">
        <v>66</v>
      </c>
      <c r="R36" s="34">
        <v>406378</v>
      </c>
      <c r="S36" s="34"/>
      <c r="T36" s="34"/>
      <c r="U36" s="36"/>
      <c r="V36" s="41" t="s">
        <v>66</v>
      </c>
      <c r="W36" s="34">
        <v>3545784</v>
      </c>
      <c r="X36" s="34"/>
      <c r="Y36" s="34"/>
      <c r="Z36" s="36"/>
      <c r="AA36" s="41" t="s">
        <v>66</v>
      </c>
      <c r="AB36" s="34">
        <v>3540594</v>
      </c>
      <c r="AC36" s="34"/>
      <c r="AD36" s="34"/>
      <c r="AE36" s="36"/>
      <c r="AF36" s="41" t="s">
        <v>66</v>
      </c>
      <c r="AG36" s="34">
        <v>3326183</v>
      </c>
      <c r="AH36" s="34"/>
      <c r="AI36" s="34"/>
      <c r="AJ36" s="36"/>
      <c r="AK36" s="41" t="s">
        <v>66</v>
      </c>
      <c r="AL36" s="34">
        <v>714279</v>
      </c>
      <c r="AM36" s="34"/>
      <c r="AN36" s="34"/>
      <c r="AO36" s="36"/>
      <c r="AP36" s="41" t="s">
        <v>66</v>
      </c>
      <c r="AQ36" s="54">
        <v>330061</v>
      </c>
      <c r="AR36" s="54"/>
      <c r="AS36" s="54"/>
      <c r="AT36" s="55"/>
      <c r="AU36" s="41" t="s">
        <v>66</v>
      </c>
      <c r="AV36" s="54">
        <v>0</v>
      </c>
      <c r="AW36" s="54"/>
      <c r="AX36" s="54"/>
      <c r="AY36" s="29"/>
      <c r="AZ36" s="41" t="s">
        <v>66</v>
      </c>
      <c r="BA36" s="55">
        <v>0</v>
      </c>
    </row>
    <row r="37" spans="1:53">
      <c r="A37" s="41" t="s">
        <v>55</v>
      </c>
      <c r="B37" s="33" t="s">
        <v>67</v>
      </c>
      <c r="C37" s="38">
        <v>55</v>
      </c>
      <c r="D37" s="38"/>
      <c r="E37" s="38"/>
      <c r="F37" s="39"/>
      <c r="G37" s="41" t="s">
        <v>67</v>
      </c>
      <c r="H37" s="34">
        <v>3679</v>
      </c>
      <c r="I37" s="34"/>
      <c r="J37" s="34"/>
      <c r="K37" s="36"/>
      <c r="L37" s="41" t="s">
        <v>67</v>
      </c>
      <c r="M37" s="34">
        <v>3655</v>
      </c>
      <c r="N37" s="34"/>
      <c r="O37" s="34"/>
      <c r="P37" s="47"/>
      <c r="Q37" s="50" t="s">
        <v>67</v>
      </c>
      <c r="R37" s="34">
        <v>447699</v>
      </c>
      <c r="S37" s="34"/>
      <c r="T37" s="34"/>
      <c r="U37" s="36"/>
      <c r="V37" s="41" t="s">
        <v>67</v>
      </c>
      <c r="W37" s="34">
        <v>6356778</v>
      </c>
      <c r="X37" s="34"/>
      <c r="Y37" s="34"/>
      <c r="Z37" s="36"/>
      <c r="AA37" s="41" t="s">
        <v>67</v>
      </c>
      <c r="AB37" s="34">
        <v>5951706</v>
      </c>
      <c r="AC37" s="34"/>
      <c r="AD37" s="34"/>
      <c r="AE37" s="36"/>
      <c r="AF37" s="41" t="s">
        <v>67</v>
      </c>
      <c r="AG37" s="34">
        <v>6332463</v>
      </c>
      <c r="AH37" s="34"/>
      <c r="AI37" s="34"/>
      <c r="AJ37" s="36"/>
      <c r="AK37" s="41" t="s">
        <v>67</v>
      </c>
      <c r="AL37" s="34">
        <v>1613222</v>
      </c>
      <c r="AM37" s="34"/>
      <c r="AN37" s="34"/>
      <c r="AO37" s="36"/>
      <c r="AP37" s="41" t="s">
        <v>67</v>
      </c>
      <c r="AQ37" s="54">
        <v>314613</v>
      </c>
      <c r="AR37" s="54"/>
      <c r="AS37" s="54"/>
      <c r="AT37" s="55"/>
      <c r="AU37" s="41" t="s">
        <v>67</v>
      </c>
      <c r="AV37" s="54">
        <v>0</v>
      </c>
      <c r="AW37" s="54"/>
      <c r="AX37" s="54"/>
      <c r="AY37" s="29"/>
      <c r="AZ37" s="41" t="s">
        <v>67</v>
      </c>
      <c r="BA37" s="55">
        <v>0</v>
      </c>
    </row>
    <row r="38" spans="1:53">
      <c r="A38" s="41" t="s">
        <v>55</v>
      </c>
      <c r="B38" s="33" t="s">
        <v>68</v>
      </c>
      <c r="C38" s="38">
        <v>20</v>
      </c>
      <c r="D38" s="38"/>
      <c r="E38" s="38"/>
      <c r="F38" s="39"/>
      <c r="G38" s="41" t="s">
        <v>68</v>
      </c>
      <c r="H38" s="38">
        <v>922</v>
      </c>
      <c r="I38" s="38"/>
      <c r="J38" s="38"/>
      <c r="K38" s="39"/>
      <c r="L38" s="41" t="s">
        <v>68</v>
      </c>
      <c r="M38" s="38">
        <v>916</v>
      </c>
      <c r="N38" s="38"/>
      <c r="O38" s="38"/>
      <c r="P38" s="48"/>
      <c r="Q38" s="50" t="s">
        <v>68</v>
      </c>
      <c r="R38" s="34">
        <v>138233</v>
      </c>
      <c r="S38" s="34"/>
      <c r="T38" s="34"/>
      <c r="U38" s="36"/>
      <c r="V38" s="41" t="s">
        <v>68</v>
      </c>
      <c r="W38" s="34">
        <v>869598</v>
      </c>
      <c r="X38" s="34"/>
      <c r="Y38" s="34"/>
      <c r="Z38" s="36"/>
      <c r="AA38" s="41" t="s">
        <v>68</v>
      </c>
      <c r="AB38" s="34">
        <v>799572</v>
      </c>
      <c r="AC38" s="34"/>
      <c r="AD38" s="34"/>
      <c r="AE38" s="36"/>
      <c r="AF38" s="41" t="s">
        <v>68</v>
      </c>
      <c r="AG38" s="34">
        <v>865485</v>
      </c>
      <c r="AH38" s="34"/>
      <c r="AI38" s="34"/>
      <c r="AJ38" s="36"/>
      <c r="AK38" s="41" t="s">
        <v>68</v>
      </c>
      <c r="AL38" s="34">
        <v>275270</v>
      </c>
      <c r="AM38" s="34"/>
      <c r="AN38" s="34"/>
      <c r="AO38" s="36"/>
      <c r="AP38" s="41" t="s">
        <v>68</v>
      </c>
      <c r="AQ38" s="54">
        <v>68811</v>
      </c>
      <c r="AR38" s="54"/>
      <c r="AS38" s="54"/>
      <c r="AT38" s="55"/>
      <c r="AU38" s="41" t="s">
        <v>68</v>
      </c>
      <c r="AV38" s="54">
        <v>0</v>
      </c>
      <c r="AW38" s="54"/>
      <c r="AX38" s="54"/>
      <c r="AY38" s="29"/>
      <c r="AZ38" s="41" t="s">
        <v>68</v>
      </c>
      <c r="BA38" s="55">
        <v>0</v>
      </c>
    </row>
    <row r="39" spans="1:53">
      <c r="A39" s="41" t="s">
        <v>55</v>
      </c>
      <c r="B39" s="33" t="s">
        <v>69</v>
      </c>
      <c r="C39" s="38">
        <v>11</v>
      </c>
      <c r="D39" s="38"/>
      <c r="E39" s="38"/>
      <c r="F39" s="39"/>
      <c r="G39" s="41" t="s">
        <v>69</v>
      </c>
      <c r="H39" s="34">
        <v>1151</v>
      </c>
      <c r="I39" s="34"/>
      <c r="J39" s="34"/>
      <c r="K39" s="36"/>
      <c r="L39" s="41" t="s">
        <v>69</v>
      </c>
      <c r="M39" s="34">
        <v>1149</v>
      </c>
      <c r="N39" s="34"/>
      <c r="O39" s="34"/>
      <c r="P39" s="47"/>
      <c r="Q39" s="50" t="s">
        <v>69</v>
      </c>
      <c r="R39" s="34">
        <v>197558</v>
      </c>
      <c r="S39" s="34"/>
      <c r="T39" s="34"/>
      <c r="U39" s="36"/>
      <c r="V39" s="41" t="s">
        <v>69</v>
      </c>
      <c r="W39" s="34">
        <v>4390553</v>
      </c>
      <c r="X39" s="34"/>
      <c r="Y39" s="34"/>
      <c r="Z39" s="36"/>
      <c r="AA39" s="41" t="s">
        <v>69</v>
      </c>
      <c r="AB39" s="34">
        <v>3943006</v>
      </c>
      <c r="AC39" s="34"/>
      <c r="AD39" s="34"/>
      <c r="AE39" s="36"/>
      <c r="AF39" s="41" t="s">
        <v>69</v>
      </c>
      <c r="AG39" s="34">
        <v>4396975</v>
      </c>
      <c r="AH39" s="34"/>
      <c r="AI39" s="34"/>
      <c r="AJ39" s="36"/>
      <c r="AK39" s="41" t="s">
        <v>69</v>
      </c>
      <c r="AL39" s="34">
        <v>877199</v>
      </c>
      <c r="AM39" s="34"/>
      <c r="AN39" s="34"/>
      <c r="AO39" s="36"/>
      <c r="AP39" s="41" t="s">
        <v>69</v>
      </c>
      <c r="AQ39" s="54">
        <v>145200</v>
      </c>
      <c r="AR39" s="54"/>
      <c r="AS39" s="54"/>
      <c r="AT39" s="55"/>
      <c r="AU39" s="41" t="s">
        <v>69</v>
      </c>
      <c r="AV39" s="54">
        <v>0</v>
      </c>
      <c r="AW39" s="54"/>
      <c r="AX39" s="54"/>
      <c r="AY39" s="29"/>
      <c r="AZ39" s="41" t="s">
        <v>69</v>
      </c>
      <c r="BA39" s="55">
        <v>0</v>
      </c>
    </row>
    <row r="40" spans="1:53" ht="13.5" thickBot="1">
      <c r="A40" s="42" t="s">
        <v>55</v>
      </c>
      <c r="B40" s="43" t="s">
        <v>74</v>
      </c>
      <c r="C40" s="44">
        <v>1</v>
      </c>
      <c r="D40" s="44"/>
      <c r="E40" s="44"/>
      <c r="F40" s="45"/>
      <c r="G40" s="42" t="s">
        <v>74</v>
      </c>
      <c r="H40" s="44">
        <v>17</v>
      </c>
      <c r="I40" s="44"/>
      <c r="J40" s="44"/>
      <c r="K40" s="45"/>
      <c r="L40" s="42" t="s">
        <v>74</v>
      </c>
      <c r="M40" s="44">
        <v>10</v>
      </c>
      <c r="N40" s="44"/>
      <c r="O40" s="44"/>
      <c r="P40" s="49"/>
      <c r="Q40" s="51" t="s">
        <v>74</v>
      </c>
      <c r="R40" s="52">
        <v>17762</v>
      </c>
      <c r="S40" s="52"/>
      <c r="T40" s="52"/>
      <c r="U40" s="53"/>
      <c r="V40" s="42" t="s">
        <v>74</v>
      </c>
      <c r="W40" s="52">
        <v>81039</v>
      </c>
      <c r="X40" s="52"/>
      <c r="Y40" s="52"/>
      <c r="Z40" s="53"/>
      <c r="AA40" s="42" t="s">
        <v>74</v>
      </c>
      <c r="AB40" s="52">
        <v>69134</v>
      </c>
      <c r="AC40" s="52"/>
      <c r="AD40" s="52"/>
      <c r="AE40" s="53"/>
      <c r="AF40" s="42" t="s">
        <v>74</v>
      </c>
      <c r="AG40" s="52">
        <v>78905</v>
      </c>
      <c r="AH40" s="52"/>
      <c r="AI40" s="52"/>
      <c r="AJ40" s="53"/>
      <c r="AK40" s="42" t="s">
        <v>74</v>
      </c>
      <c r="AL40" s="52">
        <v>35331</v>
      </c>
      <c r="AM40" s="52"/>
      <c r="AN40" s="52"/>
      <c r="AO40" s="53"/>
      <c r="AP40" s="42" t="s">
        <v>74</v>
      </c>
      <c r="AQ40" s="56">
        <v>616</v>
      </c>
      <c r="AR40" s="56"/>
      <c r="AS40" s="56"/>
      <c r="AT40" s="57"/>
      <c r="AU40" s="42" t="s">
        <v>74</v>
      </c>
      <c r="AV40" s="56">
        <v>0</v>
      </c>
      <c r="AW40" s="56"/>
      <c r="AX40" s="56"/>
      <c r="AY40" s="30"/>
      <c r="AZ40" s="42" t="s">
        <v>74</v>
      </c>
      <c r="BA40" s="57">
        <v>0</v>
      </c>
    </row>
    <row r="41" spans="1:53">
      <c r="R41" s="2">
        <f>SUM(R40/M40)*1000</f>
        <v>1776200</v>
      </c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3">
      <c r="H42" s="2">
        <f>35331/17*1000</f>
        <v>2078294.117647059</v>
      </c>
      <c r="R42" s="178">
        <f>SUM(R38+R40)</f>
        <v>155995</v>
      </c>
    </row>
    <row r="43" spans="1:53">
      <c r="H43" s="2">
        <f>1266982/H35*1000</f>
        <v>1451296.6781214203</v>
      </c>
    </row>
  </sheetData>
  <mergeCells count="15">
    <mergeCell ref="AQ4:AT5"/>
    <mergeCell ref="AV4:AY5"/>
    <mergeCell ref="BA4:BA5"/>
    <mergeCell ref="AB1:AL1"/>
    <mergeCell ref="A4:A6"/>
    <mergeCell ref="B4:B6"/>
    <mergeCell ref="H5:I5"/>
    <mergeCell ref="H4:P4"/>
    <mergeCell ref="M5:P5"/>
    <mergeCell ref="C4:F4"/>
    <mergeCell ref="W4:Z5"/>
    <mergeCell ref="AB4:AE5"/>
    <mergeCell ref="AG4:AJ5"/>
    <mergeCell ref="AL4:AO5"/>
    <mergeCell ref="R4:U5"/>
  </mergeCells>
  <pageMargins left="0.7" right="0.7" top="0.75" bottom="0.75" header="0.3" footer="0.3"/>
  <pageSetup scale="85" orientation="portrait" r:id="rId1"/>
  <colBreaks count="4" manualBreakCount="4">
    <brk id="11" max="39" man="1"/>
    <brk id="21" max="39" man="1"/>
    <brk id="31" max="39" man="1"/>
    <brk id="4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opLeftCell="D1" workbookViewId="0">
      <selection activeCell="P8" sqref="P8"/>
    </sheetView>
  </sheetViews>
  <sheetFormatPr defaultRowHeight="15"/>
  <cols>
    <col min="1" max="1" width="6.5703125" customWidth="1"/>
    <col min="2" max="2" width="24.140625" customWidth="1"/>
    <col min="3" max="3" width="10" bestFit="1" customWidth="1"/>
    <col min="7" max="7" width="24.140625" customWidth="1"/>
    <col min="11" max="11" width="29.28515625" customWidth="1"/>
    <col min="15" max="15" width="31.7109375" customWidth="1"/>
  </cols>
  <sheetData>
    <row r="1" spans="1:18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8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8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18" ht="15.75" thickBot="1">
      <c r="A4" s="272" t="s">
        <v>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8" ht="25.5" customHeight="1">
      <c r="A5" s="280" t="s">
        <v>0</v>
      </c>
      <c r="B5" s="277" t="s">
        <v>1</v>
      </c>
      <c r="C5" s="277" t="s">
        <v>9</v>
      </c>
      <c r="D5" s="277"/>
      <c r="E5" s="284"/>
      <c r="F5" s="199"/>
      <c r="G5" s="280" t="s">
        <v>1</v>
      </c>
      <c r="H5" s="277" t="s">
        <v>10</v>
      </c>
      <c r="I5" s="277"/>
      <c r="J5" s="286"/>
      <c r="K5" s="280" t="s">
        <v>1</v>
      </c>
      <c r="L5" s="277" t="s">
        <v>11</v>
      </c>
      <c r="M5" s="277" t="s">
        <v>13</v>
      </c>
      <c r="N5" s="79" t="s">
        <v>77</v>
      </c>
      <c r="O5" s="280" t="s">
        <v>1</v>
      </c>
      <c r="P5" s="277" t="s">
        <v>12</v>
      </c>
      <c r="Q5" s="277"/>
      <c r="R5" s="274" t="s">
        <v>77</v>
      </c>
    </row>
    <row r="6" spans="1:18">
      <c r="A6" s="281"/>
      <c r="B6" s="278"/>
      <c r="C6" s="278"/>
      <c r="D6" s="278"/>
      <c r="E6" s="285"/>
      <c r="F6" s="198"/>
      <c r="G6" s="281"/>
      <c r="H6" s="278"/>
      <c r="I6" s="278"/>
      <c r="J6" s="287"/>
      <c r="K6" s="281"/>
      <c r="L6" s="278"/>
      <c r="M6" s="278"/>
      <c r="N6" s="80"/>
      <c r="O6" s="281"/>
      <c r="P6" s="278"/>
      <c r="Q6" s="278"/>
      <c r="R6" s="275"/>
    </row>
    <row r="7" spans="1:18" ht="15.75" thickBot="1">
      <c r="A7" s="282"/>
      <c r="B7" s="283"/>
      <c r="C7" s="95">
        <v>2012</v>
      </c>
      <c r="D7" s="95">
        <v>2010</v>
      </c>
      <c r="E7" s="96" t="s">
        <v>77</v>
      </c>
      <c r="F7" s="197"/>
      <c r="G7" s="282"/>
      <c r="H7" s="95">
        <v>2012</v>
      </c>
      <c r="I7" s="95">
        <v>2010</v>
      </c>
      <c r="J7" s="97" t="s">
        <v>77</v>
      </c>
      <c r="K7" s="282"/>
      <c r="L7" s="95">
        <v>2012</v>
      </c>
      <c r="M7" s="95">
        <v>2010</v>
      </c>
      <c r="N7" s="98"/>
      <c r="O7" s="282"/>
      <c r="P7" s="95">
        <v>2012</v>
      </c>
      <c r="Q7" s="95">
        <v>2010</v>
      </c>
      <c r="R7" s="276"/>
    </row>
    <row r="8" spans="1:18">
      <c r="A8" s="87" t="s">
        <v>73</v>
      </c>
      <c r="B8" s="88" t="s">
        <v>6</v>
      </c>
      <c r="C8" s="89">
        <f>SUM(stat!H8/stat!C8)</f>
        <v>129.48311390955925</v>
      </c>
      <c r="D8" s="89">
        <f>SUM(stat!I8/stat!D8)</f>
        <v>94.743169398907099</v>
      </c>
      <c r="E8" s="90">
        <f>((C8/D8)-1)*100</f>
        <v>36.667492475771965</v>
      </c>
      <c r="F8" s="87" t="s">
        <v>73</v>
      </c>
      <c r="G8" s="91" t="s">
        <v>55</v>
      </c>
      <c r="H8" s="92">
        <f>SUM(stat!R8/stat!M8)*1000</f>
        <v>220544.00702161898</v>
      </c>
      <c r="I8" s="92">
        <f>SUM(stat!S8/stat!N8)*1000</f>
        <v>153505.01142576148</v>
      </c>
      <c r="J8" s="93">
        <f>((H8/I8)-1)*100</f>
        <v>43.672186968488049</v>
      </c>
      <c r="K8" s="91" t="s">
        <v>6</v>
      </c>
      <c r="L8" s="94">
        <f>SUM(stat!W8/stat!AB8)</f>
        <v>1.1174683644386967</v>
      </c>
      <c r="M8" s="94">
        <f>SUM(stat!X8/stat!AC8)</f>
        <v>1.2478723821167881</v>
      </c>
      <c r="N8" s="90">
        <f>((L8/M8)-1)*100</f>
        <v>-10.450108484401643</v>
      </c>
      <c r="O8" s="91" t="s">
        <v>6</v>
      </c>
      <c r="P8" s="92">
        <f>SUM(stat!AL8/stat!H8)*1000</f>
        <v>520309.52623039956</v>
      </c>
      <c r="Q8" s="92">
        <f>SUM(stat!AM8/stat!I8)*1000</f>
        <v>303136.39116391737</v>
      </c>
      <c r="R8" s="90">
        <f>((P8/Q8)-1)*100</f>
        <v>71.642053345237727</v>
      </c>
    </row>
    <row r="9" spans="1:18" ht="25.5">
      <c r="A9" s="37" t="s">
        <v>29</v>
      </c>
      <c r="B9" s="38" t="s">
        <v>30</v>
      </c>
      <c r="C9" s="60">
        <f>SUM(stat!H9/stat!C9)</f>
        <v>62.024193548387096</v>
      </c>
      <c r="D9" s="60">
        <f>SUM(stat!I9/stat!D9)</f>
        <v>40.179347826086953</v>
      </c>
      <c r="E9" s="72">
        <f t="shared" ref="E9:E23" si="0">((C9/D9)-1)*100</f>
        <v>54.368343201720904</v>
      </c>
      <c r="F9" s="37" t="s">
        <v>29</v>
      </c>
      <c r="G9" s="37" t="s">
        <v>30</v>
      </c>
      <c r="H9" s="71">
        <f>SUM(stat!R9/stat!M9)*1000</f>
        <v>257762.76846516499</v>
      </c>
      <c r="I9" s="71">
        <f>SUM(stat!S9/stat!N9)*1000</f>
        <v>138491.64969450101</v>
      </c>
      <c r="J9" s="76">
        <f t="shared" ref="J9:J23" si="1">((H9/I9)-1)*100</f>
        <v>86.121523596378807</v>
      </c>
      <c r="K9" s="37" t="s">
        <v>30</v>
      </c>
      <c r="L9" s="81">
        <f>SUM(stat!W9/stat!AB9)</f>
        <v>1.0328293851453159</v>
      </c>
      <c r="M9" s="94">
        <f>SUM(stat!X9/stat!AC9)</f>
        <v>1.1837068735160792</v>
      </c>
      <c r="N9" s="90">
        <f t="shared" ref="N9:N23" si="2">((L9/M9)-1)*100</f>
        <v>-12.746186724640474</v>
      </c>
      <c r="O9" s="37" t="s">
        <v>30</v>
      </c>
      <c r="P9" s="71">
        <f>SUM(stat!AL9/stat!H9)*1000</f>
        <v>421014.7575087765</v>
      </c>
      <c r="Q9" s="71">
        <f>SUM(stat!AM9/stat!I9)*1000</f>
        <v>355235.89882321114</v>
      </c>
      <c r="R9" s="72">
        <f t="shared" ref="R9:R23" si="3">((P9/Q9)-1)*100</f>
        <v>18.516951384550605</v>
      </c>
    </row>
    <row r="10" spans="1:18">
      <c r="A10" s="37" t="s">
        <v>31</v>
      </c>
      <c r="B10" s="38" t="s">
        <v>32</v>
      </c>
      <c r="C10" s="60">
        <f>SUM(stat!H10/stat!C10)</f>
        <v>170.27601809954751</v>
      </c>
      <c r="D10" s="60">
        <f>SUM(stat!I10/stat!D10)</f>
        <v>179.43127962085308</v>
      </c>
      <c r="E10" s="72">
        <f t="shared" si="0"/>
        <v>-5.1023776571459951</v>
      </c>
      <c r="F10" s="37" t="s">
        <v>31</v>
      </c>
      <c r="G10" s="37" t="s">
        <v>32</v>
      </c>
      <c r="H10" s="71">
        <f>SUM(stat!R10/stat!M10)*1000</f>
        <v>194664.93987295413</v>
      </c>
      <c r="I10" s="71">
        <f>SUM(stat!S10/stat!N10)*1000</f>
        <v>170545.14696553181</v>
      </c>
      <c r="J10" s="76">
        <f t="shared" si="1"/>
        <v>14.14276121987632</v>
      </c>
      <c r="K10" s="37" t="s">
        <v>32</v>
      </c>
      <c r="L10" s="81">
        <f>SUM(stat!W10/stat!AB10)</f>
        <v>1.1291212337594991</v>
      </c>
      <c r="M10" s="94">
        <f>SUM(stat!X10/stat!AC10)</f>
        <v>1.2506793500089666</v>
      </c>
      <c r="N10" s="90">
        <f t="shared" si="2"/>
        <v>-9.7193670183005736</v>
      </c>
      <c r="O10" s="37" t="s">
        <v>32</v>
      </c>
      <c r="P10" s="71">
        <f>SUM(stat!AL10/stat!H10)*1000</f>
        <v>604046.96925407241</v>
      </c>
      <c r="Q10" s="71">
        <f>SUM(stat!AM10/stat!I10)*1000</f>
        <v>345616.21764395142</v>
      </c>
      <c r="R10" s="72">
        <f t="shared" si="3"/>
        <v>74.773907709490771</v>
      </c>
    </row>
    <row r="11" spans="1:18">
      <c r="A11" s="37" t="s">
        <v>33</v>
      </c>
      <c r="B11" s="38" t="s">
        <v>2</v>
      </c>
      <c r="C11" s="60">
        <f>SUM(stat!H11/stat!C11)</f>
        <v>208.41379310344828</v>
      </c>
      <c r="D11" s="60">
        <f>SUM(stat!I11/stat!D11)</f>
        <v>88.934718100890208</v>
      </c>
      <c r="E11" s="72">
        <f t="shared" si="0"/>
        <v>134.34469412385997</v>
      </c>
      <c r="F11" s="37" t="s">
        <v>33</v>
      </c>
      <c r="G11" s="37" t="s">
        <v>2</v>
      </c>
      <c r="H11" s="71">
        <f>SUM(stat!R11/stat!M11)*1000</f>
        <v>245142.67314485379</v>
      </c>
      <c r="I11" s="71">
        <f>SUM(stat!S11/stat!N11)*1000</f>
        <v>124886.3609729965</v>
      </c>
      <c r="J11" s="76">
        <f t="shared" si="1"/>
        <v>96.292590507829473</v>
      </c>
      <c r="K11" s="37" t="s">
        <v>2</v>
      </c>
      <c r="L11" s="81">
        <f>SUM(stat!W11/stat!AB11)</f>
        <v>1.0983901947258838</v>
      </c>
      <c r="M11" s="94">
        <f>SUM(stat!X11/stat!AC11)</f>
        <v>1.190352685796104</v>
      </c>
      <c r="N11" s="90">
        <f t="shared" si="2"/>
        <v>-7.7256507392778229</v>
      </c>
      <c r="O11" s="37" t="s">
        <v>2</v>
      </c>
      <c r="P11" s="71">
        <f>SUM(stat!AL11/stat!H11)*1000</f>
        <v>523910.54065061349</v>
      </c>
      <c r="Q11" s="71">
        <f>SUM(stat!AM11/stat!I11)*1000</f>
        <v>249662.12338593975</v>
      </c>
      <c r="R11" s="72">
        <f t="shared" si="3"/>
        <v>109.84782695320079</v>
      </c>
    </row>
    <row r="12" spans="1:18">
      <c r="A12" s="37" t="s">
        <v>34</v>
      </c>
      <c r="B12" s="38" t="s">
        <v>3</v>
      </c>
      <c r="C12" s="60">
        <f>SUM(stat!H12/stat!C12)</f>
        <v>91.358695652173907</v>
      </c>
      <c r="D12" s="60">
        <f>SUM(stat!I12/stat!D12)</f>
        <v>83.555555555555557</v>
      </c>
      <c r="E12" s="72">
        <f t="shared" si="0"/>
        <v>9.3388644773357843</v>
      </c>
      <c r="F12" s="37" t="s">
        <v>34</v>
      </c>
      <c r="G12" s="37" t="s">
        <v>3</v>
      </c>
      <c r="H12" s="71">
        <f>SUM(stat!R12/stat!M12)*1000</f>
        <v>130083.25393044308</v>
      </c>
      <c r="I12" s="71">
        <f>SUM(stat!S12/stat!N12)*1000</f>
        <v>387011.66666666663</v>
      </c>
      <c r="J12" s="76">
        <f t="shared" si="1"/>
        <v>-66.387769378930926</v>
      </c>
      <c r="K12" s="37" t="s">
        <v>3</v>
      </c>
      <c r="L12" s="81">
        <f>SUM(stat!W12/stat!AB12)</f>
        <v>1.0510818779126121</v>
      </c>
      <c r="M12" s="94">
        <f>SUM(stat!X12/stat!AC12)</f>
        <v>1.5640112408265747</v>
      </c>
      <c r="N12" s="90">
        <f t="shared" si="2"/>
        <v>-32.795759360583702</v>
      </c>
      <c r="O12" s="37" t="s">
        <v>3</v>
      </c>
      <c r="P12" s="71">
        <f>SUM(stat!AL12/stat!H12)*1000</f>
        <v>234213.68233194528</v>
      </c>
      <c r="Q12" s="71">
        <f>SUM(stat!AM12/stat!I12)*1000</f>
        <v>700054.85372340423</v>
      </c>
      <c r="R12" s="72">
        <f t="shared" si="3"/>
        <v>-66.543524255817175</v>
      </c>
    </row>
    <row r="13" spans="1:18" ht="25.5">
      <c r="A13" s="37" t="s">
        <v>35</v>
      </c>
      <c r="B13" s="38" t="s">
        <v>4</v>
      </c>
      <c r="C13" s="60">
        <f>SUM(stat!H13/stat!C13)</f>
        <v>45.137500000000003</v>
      </c>
      <c r="D13" s="60">
        <f>SUM(stat!I13/stat!D13)</f>
        <v>143.76923076923077</v>
      </c>
      <c r="E13" s="72">
        <f t="shared" si="0"/>
        <v>-68.604200107009092</v>
      </c>
      <c r="F13" s="37" t="s">
        <v>35</v>
      </c>
      <c r="G13" s="37" t="s">
        <v>4</v>
      </c>
      <c r="H13" s="71">
        <f>SUM(stat!R13/stat!M13)*1000</f>
        <v>184208.19209039546</v>
      </c>
      <c r="I13" s="71">
        <f>SUM(stat!S13/stat!N13)*1000</f>
        <v>114024.15458937197</v>
      </c>
      <c r="J13" s="76">
        <f t="shared" si="1"/>
        <v>61.551903413599376</v>
      </c>
      <c r="K13" s="37" t="s">
        <v>4</v>
      </c>
      <c r="L13" s="81">
        <f>SUM(stat!W13/stat!AB13)</f>
        <v>1.0945657815350842</v>
      </c>
      <c r="M13" s="94">
        <f>SUM(stat!X13/stat!AC13)</f>
        <v>1.1829970480648424</v>
      </c>
      <c r="N13" s="90">
        <f t="shared" si="2"/>
        <v>-7.4751891117915248</v>
      </c>
      <c r="O13" s="37" t="s">
        <v>4</v>
      </c>
      <c r="P13" s="71">
        <f>SUM(stat!AL13/stat!H13)*1000</f>
        <v>367849.34921074496</v>
      </c>
      <c r="Q13" s="71">
        <f>SUM(stat!AM13/stat!I13)*1000</f>
        <v>320567.14820759767</v>
      </c>
      <c r="R13" s="72">
        <f t="shared" si="3"/>
        <v>14.749546629315734</v>
      </c>
    </row>
    <row r="14" spans="1:18">
      <c r="A14" s="37" t="s">
        <v>36</v>
      </c>
      <c r="B14" s="38" t="s">
        <v>37</v>
      </c>
      <c r="C14" s="60">
        <f>SUM(stat!H14/stat!C14)</f>
        <v>11.5</v>
      </c>
      <c r="D14" s="60">
        <v>0</v>
      </c>
      <c r="E14" s="72">
        <v>0</v>
      </c>
      <c r="F14" s="37" t="s">
        <v>36</v>
      </c>
      <c r="G14" s="37" t="s">
        <v>37</v>
      </c>
      <c r="H14" s="71">
        <f>SUM(stat!R14/stat!M14)*1000</f>
        <v>4130.4347826086951</v>
      </c>
      <c r="I14" s="71">
        <v>0</v>
      </c>
      <c r="J14" s="76">
        <v>0</v>
      </c>
      <c r="K14" s="37" t="s">
        <v>37</v>
      </c>
      <c r="L14" s="81">
        <f>SUM(stat!W14/stat!AB14)</f>
        <v>0.50502512562814073</v>
      </c>
      <c r="M14" s="94">
        <f>SUM(stat!X14/stat!AC15)</f>
        <v>0</v>
      </c>
      <c r="N14" s="90">
        <v>0</v>
      </c>
      <c r="O14" s="37" t="s">
        <v>37</v>
      </c>
      <c r="P14" s="71">
        <f>SUM(stat!AL14/stat!H14)*1000</f>
        <v>5869.5652173913049</v>
      </c>
      <c r="Q14" s="71" t="e">
        <f>SUM(stat!AM14/stat!I14)*1000</f>
        <v>#DIV/0!</v>
      </c>
      <c r="R14" s="72" t="e">
        <f t="shared" si="3"/>
        <v>#DIV/0!</v>
      </c>
    </row>
    <row r="15" spans="1:18">
      <c r="A15" s="37" t="s">
        <v>38</v>
      </c>
      <c r="B15" s="38" t="s">
        <v>39</v>
      </c>
      <c r="C15" s="60">
        <f>SUM(stat!H15/stat!C15)</f>
        <v>133.5</v>
      </c>
      <c r="D15" s="60">
        <f>SUM(stat!I15/stat!D15)</f>
        <v>18.333333333333332</v>
      </c>
      <c r="E15" s="72">
        <f t="shared" si="0"/>
        <v>628.18181818181824</v>
      </c>
      <c r="F15" s="37" t="s">
        <v>38</v>
      </c>
      <c r="G15" s="37" t="s">
        <v>39</v>
      </c>
      <c r="H15" s="71">
        <f>SUM(stat!R15/stat!M15)*1000</f>
        <v>248310.86142322098</v>
      </c>
      <c r="I15" s="71">
        <f>SUM(stat!S15/stat!N15)*1000</f>
        <v>138120</v>
      </c>
      <c r="J15" s="76">
        <f t="shared" si="1"/>
        <v>79.779077196076571</v>
      </c>
      <c r="K15" s="37" t="s">
        <v>39</v>
      </c>
      <c r="L15" s="81">
        <f>SUM(stat!W15/stat!AB15)</f>
        <v>1.0787786836788806</v>
      </c>
      <c r="M15" s="94">
        <v>0</v>
      </c>
      <c r="N15" s="90">
        <v>0</v>
      </c>
      <c r="O15" s="37" t="s">
        <v>39</v>
      </c>
      <c r="P15" s="71">
        <f>SUM(stat!AL15/stat!H15)*1000</f>
        <v>529413.85767790256</v>
      </c>
      <c r="Q15" s="71">
        <f>SUM(stat!AM15/stat!I15)*1000</f>
        <v>246090.90909090909</v>
      </c>
      <c r="R15" s="72">
        <f t="shared" si="3"/>
        <v>115.12938435378382</v>
      </c>
    </row>
    <row r="16" spans="1:18">
      <c r="A16" s="37" t="s">
        <v>40</v>
      </c>
      <c r="B16" s="38" t="s">
        <v>41</v>
      </c>
      <c r="C16" s="60">
        <f>SUM(stat!H16/stat!C16)</f>
        <v>114.58149779735683</v>
      </c>
      <c r="D16" s="60">
        <f>SUM(stat!I16/stat!D16)</f>
        <v>91.142857142857139</v>
      </c>
      <c r="E16" s="72">
        <v>0</v>
      </c>
      <c r="F16" s="37" t="s">
        <v>40</v>
      </c>
      <c r="G16" s="37" t="s">
        <v>41</v>
      </c>
      <c r="H16" s="71">
        <f>SUM(stat!R16/stat!M16)*1000</f>
        <v>278519.93067590991</v>
      </c>
      <c r="I16" s="71">
        <f>SUM(stat!S16/stat!N16)*1000</f>
        <v>187814.63089686914</v>
      </c>
      <c r="J16" s="76">
        <f t="shared" si="1"/>
        <v>48.295119153335797</v>
      </c>
      <c r="K16" s="37" t="s">
        <v>41</v>
      </c>
      <c r="L16" s="81">
        <f>SUM(stat!W16/stat!AB16)</f>
        <v>1.2213298788460936</v>
      </c>
      <c r="M16" s="94">
        <f>SUM(stat!X16/stat!AC16)</f>
        <v>1.4177529257025459</v>
      </c>
      <c r="N16" s="90">
        <f t="shared" si="2"/>
        <v>-13.854532993406998</v>
      </c>
      <c r="O16" s="37" t="s">
        <v>41</v>
      </c>
      <c r="P16" s="71">
        <f>SUM(stat!AL16/stat!H16)*1000</f>
        <v>574639.71549404075</v>
      </c>
      <c r="Q16" s="71">
        <f>SUM(stat!AM16/stat!I16)*1000</f>
        <v>323043.76657824934</v>
      </c>
      <c r="R16" s="72">
        <f t="shared" si="3"/>
        <v>77.882929480655534</v>
      </c>
    </row>
    <row r="17" spans="1:18" ht="25.5">
      <c r="A17" s="37" t="s">
        <v>42</v>
      </c>
      <c r="B17" s="38" t="s">
        <v>43</v>
      </c>
      <c r="C17" s="60">
        <f>SUM(stat!H17/stat!C17)</f>
        <v>83.571428571428569</v>
      </c>
      <c r="D17" s="60">
        <f>SUM(stat!I17/stat!D17)</f>
        <v>128.78260869565219</v>
      </c>
      <c r="E17" s="72">
        <f t="shared" si="0"/>
        <v>-35.106588212597678</v>
      </c>
      <c r="F17" s="37" t="s">
        <v>42</v>
      </c>
      <c r="G17" s="37" t="s">
        <v>43</v>
      </c>
      <c r="H17" s="71">
        <f>SUM(stat!R17/stat!M17)*1000</f>
        <v>140016.42475171885</v>
      </c>
      <c r="I17" s="71">
        <f>SUM(stat!S17/stat!N17)*1000</f>
        <v>171432.58807588078</v>
      </c>
      <c r="J17" s="76">
        <f t="shared" si="1"/>
        <v>-18.32566589396426</v>
      </c>
      <c r="K17" s="37" t="s">
        <v>43</v>
      </c>
      <c r="L17" s="81">
        <f>SUM(stat!W17/stat!AB17)</f>
        <v>1.0523269842584573</v>
      </c>
      <c r="M17" s="94">
        <f>SUM(stat!X17/stat!AC17)</f>
        <v>1.8759543238950656</v>
      </c>
      <c r="N17" s="90">
        <f t="shared" si="2"/>
        <v>-43.904445281295622</v>
      </c>
      <c r="O17" s="37" t="s">
        <v>43</v>
      </c>
      <c r="P17" s="71">
        <f>SUM(stat!AL17/stat!H17)*1000</f>
        <v>207778.72744539412</v>
      </c>
      <c r="Q17" s="71">
        <f>SUM(stat!AM17/stat!I17)*1000</f>
        <v>342838.96016205265</v>
      </c>
      <c r="R17" s="72">
        <f t="shared" si="3"/>
        <v>-39.394657087052899</v>
      </c>
    </row>
    <row r="18" spans="1:18">
      <c r="A18" s="37" t="s">
        <v>44</v>
      </c>
      <c r="B18" s="38" t="s">
        <v>45</v>
      </c>
      <c r="C18" s="60">
        <f>SUM(stat!H18/stat!C18)</f>
        <v>66.162790697674424</v>
      </c>
      <c r="D18" s="60">
        <f>SUM(stat!I18/stat!D18)</f>
        <v>84.921052631578945</v>
      </c>
      <c r="E18" s="72">
        <f t="shared" si="0"/>
        <v>-22.089059606085272</v>
      </c>
      <c r="F18" s="37" t="s">
        <v>44</v>
      </c>
      <c r="G18" s="37" t="s">
        <v>45</v>
      </c>
      <c r="H18" s="71">
        <f>SUM(stat!R18/stat!M18)*1000</f>
        <v>275943.72142103413</v>
      </c>
      <c r="I18" s="71">
        <f>SUM(stat!S18/stat!N18)*1000</f>
        <v>172780.95830740512</v>
      </c>
      <c r="J18" s="76">
        <f t="shared" si="1"/>
        <v>59.707252537681768</v>
      </c>
      <c r="K18" s="37" t="s">
        <v>45</v>
      </c>
      <c r="L18" s="81">
        <f>SUM(stat!W18/stat!AB18)</f>
        <v>1.514135177647614</v>
      </c>
      <c r="M18" s="94">
        <f>SUM(stat!X18/stat!AC18)</f>
        <v>1.4063154661302362</v>
      </c>
      <c r="N18" s="90">
        <f t="shared" si="2"/>
        <v>7.6668225667791079</v>
      </c>
      <c r="O18" s="37" t="s">
        <v>45</v>
      </c>
      <c r="P18" s="71">
        <f>SUM(stat!AL18/stat!H18)*1000</f>
        <v>873911.07205623901</v>
      </c>
      <c r="Q18" s="71">
        <f>SUM(stat!AM18/stat!I18)*1000</f>
        <v>230044.00371862412</v>
      </c>
      <c r="R18" s="72">
        <f t="shared" si="3"/>
        <v>279.88865518318573</v>
      </c>
    </row>
    <row r="19" spans="1:18">
      <c r="A19" s="37" t="s">
        <v>46</v>
      </c>
      <c r="B19" s="38" t="s">
        <v>47</v>
      </c>
      <c r="C19" s="60">
        <f>SUM(stat!H19/stat!C19)</f>
        <v>78.2</v>
      </c>
      <c r="D19" s="60">
        <f>SUM(stat!I19/stat!D19)</f>
        <v>51.111111111111114</v>
      </c>
      <c r="E19" s="72">
        <f t="shared" si="0"/>
        <v>53</v>
      </c>
      <c r="F19" s="37" t="s">
        <v>46</v>
      </c>
      <c r="G19" s="37" t="s">
        <v>47</v>
      </c>
      <c r="H19" s="71">
        <f>SUM(stat!R19/stat!M19)*1000</f>
        <v>119666.66666666667</v>
      </c>
      <c r="I19" s="71">
        <f>SUM(stat!S19/stat!N19)*1000</f>
        <v>68160.869565217392</v>
      </c>
      <c r="J19" s="76">
        <f t="shared" si="1"/>
        <v>75.565052837490171</v>
      </c>
      <c r="K19" s="37" t="s">
        <v>47</v>
      </c>
      <c r="L19" s="81">
        <f>SUM(stat!W19/stat!AB19)</f>
        <v>1.0559192381260187</v>
      </c>
      <c r="M19" s="94">
        <f>SUM(stat!X19/stat!AC19)</f>
        <v>1.8221712976224578</v>
      </c>
      <c r="N19" s="90">
        <f t="shared" si="2"/>
        <v>-42.051593090958761</v>
      </c>
      <c r="O19" s="37" t="s">
        <v>47</v>
      </c>
      <c r="P19" s="71">
        <f>SUM(stat!AL19/stat!H19)*1000</f>
        <v>157133.63171355499</v>
      </c>
      <c r="Q19" s="71">
        <f>SUM(stat!AM19/stat!I19)*1000</f>
        <v>96423.913043478271</v>
      </c>
      <c r="R19" s="72">
        <f t="shared" si="3"/>
        <v>62.961268376136381</v>
      </c>
    </row>
    <row r="20" spans="1:18" ht="25.5">
      <c r="A20" s="37" t="s">
        <v>48</v>
      </c>
      <c r="B20" s="38" t="s">
        <v>49</v>
      </c>
      <c r="C20" s="60">
        <f>SUM(stat!H20/stat!C20)</f>
        <v>64.333333333333329</v>
      </c>
      <c r="D20" s="60">
        <f>SUM(stat!I20/stat!D20)</f>
        <v>46.666666666666664</v>
      </c>
      <c r="E20" s="72">
        <f t="shared" si="0"/>
        <v>37.857142857142854</v>
      </c>
      <c r="F20" s="37" t="s">
        <v>48</v>
      </c>
      <c r="G20" s="37" t="s">
        <v>49</v>
      </c>
      <c r="H20" s="71">
        <f>SUM(stat!R20/stat!M20)*1000</f>
        <v>164807.7922077922</v>
      </c>
      <c r="I20" s="71">
        <f>SUM(stat!S20/stat!N20)*1000</f>
        <v>90810.71428571429</v>
      </c>
      <c r="J20" s="76">
        <f t="shared" si="1"/>
        <v>81.48496408613606</v>
      </c>
      <c r="K20" s="37" t="s">
        <v>49</v>
      </c>
      <c r="L20" s="81">
        <f>SUM(stat!W20/stat!AB20)</f>
        <v>1.0486465491026824</v>
      </c>
      <c r="M20" s="94">
        <f>SUM(stat!X20/stat!AC20)</f>
        <v>1.1061376900629702</v>
      </c>
      <c r="N20" s="90">
        <f t="shared" si="2"/>
        <v>-5.1974669588390032</v>
      </c>
      <c r="O20" s="37" t="s">
        <v>49</v>
      </c>
      <c r="P20" s="71">
        <f>SUM(stat!AL20/stat!H20)*1000</f>
        <v>251137.30569948186</v>
      </c>
      <c r="Q20" s="71">
        <f>SUM(stat!AM20/stat!I20)*1000</f>
        <v>76489.28571428571</v>
      </c>
      <c r="R20" s="72">
        <f t="shared" si="3"/>
        <v>228.33004433793212</v>
      </c>
    </row>
    <row r="21" spans="1:18">
      <c r="A21" s="37" t="s">
        <v>50</v>
      </c>
      <c r="B21" s="38" t="s">
        <v>51</v>
      </c>
      <c r="C21" s="60">
        <f>SUM(stat!H21/stat!C21)</f>
        <v>16.5</v>
      </c>
      <c r="D21" s="60">
        <v>0</v>
      </c>
      <c r="E21" s="72" t="e">
        <f t="shared" si="0"/>
        <v>#DIV/0!</v>
      </c>
      <c r="F21" s="37" t="s">
        <v>50</v>
      </c>
      <c r="G21" s="37" t="s">
        <v>51</v>
      </c>
      <c r="H21" s="71">
        <f>SUM(stat!R21/stat!M21)*1000</f>
        <v>101718.75</v>
      </c>
      <c r="I21" s="71" t="e">
        <f>SUM(stat!S21/stat!N21)*1000</f>
        <v>#DIV/0!</v>
      </c>
      <c r="J21" s="76" t="e">
        <f t="shared" si="1"/>
        <v>#DIV/0!</v>
      </c>
      <c r="K21" s="37" t="s">
        <v>51</v>
      </c>
      <c r="L21" s="81">
        <f>SUM(stat!W21/stat!AB21)</f>
        <v>1.0236320754716981</v>
      </c>
      <c r="M21" s="94">
        <v>0</v>
      </c>
      <c r="N21" s="90">
        <v>0</v>
      </c>
      <c r="O21" s="37" t="s">
        <v>51</v>
      </c>
      <c r="P21" s="71">
        <f>SUM(stat!AL21/stat!H21)*1000</f>
        <v>136333.33333333334</v>
      </c>
      <c r="Q21" s="71" t="e">
        <f>SUM(stat!AM21/stat!I21)*1000</f>
        <v>#DIV/0!</v>
      </c>
      <c r="R21" s="72" t="e">
        <f t="shared" si="3"/>
        <v>#DIV/0!</v>
      </c>
    </row>
    <row r="22" spans="1:18" ht="25.5">
      <c r="A22" s="37" t="s">
        <v>52</v>
      </c>
      <c r="B22" s="38" t="s">
        <v>53</v>
      </c>
      <c r="C22" s="60">
        <f>SUM(stat!H22/stat!C22)</f>
        <v>61.339285714285715</v>
      </c>
      <c r="D22" s="60">
        <f>SUM(stat!I22/stat!D22)</f>
        <v>60.53125</v>
      </c>
      <c r="E22" s="72">
        <f t="shared" si="0"/>
        <v>1.3349067040342222</v>
      </c>
      <c r="F22" s="37" t="s">
        <v>52</v>
      </c>
      <c r="G22" s="37" t="s">
        <v>53</v>
      </c>
      <c r="H22" s="71">
        <f>SUM(stat!R22/stat!M22)*1000</f>
        <v>132135.67251461986</v>
      </c>
      <c r="I22" s="71">
        <f>SUM(stat!S22/stat!N22)*1000</f>
        <v>126858.03432137285</v>
      </c>
      <c r="J22" s="76">
        <f t="shared" si="1"/>
        <v>4.1602711420523963</v>
      </c>
      <c r="K22" s="37" t="s">
        <v>53</v>
      </c>
      <c r="L22" s="81">
        <f>SUM(stat!W22/stat!AB22)</f>
        <v>1.0169307513054566</v>
      </c>
      <c r="M22" s="94">
        <f>SUM(stat!X22/stat!AC22)</f>
        <v>1.1458093411147983</v>
      </c>
      <c r="N22" s="90">
        <f t="shared" si="2"/>
        <v>-11.247821534073999</v>
      </c>
      <c r="O22" s="37" t="s">
        <v>53</v>
      </c>
      <c r="P22" s="71">
        <f>SUM(stat!AL22/stat!H22)*1000</f>
        <v>197053.2751091703</v>
      </c>
      <c r="Q22" s="71">
        <f>SUM(stat!AM22/stat!I22)*1000</f>
        <v>164453.79452762002</v>
      </c>
      <c r="R22" s="72">
        <f t="shared" si="3"/>
        <v>19.822881360195787</v>
      </c>
    </row>
    <row r="23" spans="1:18" ht="25.5">
      <c r="A23" s="37" t="s">
        <v>54</v>
      </c>
      <c r="B23" s="38" t="s">
        <v>5</v>
      </c>
      <c r="C23" s="60">
        <f>SUM(stat!H23/stat!C23)</f>
        <v>58.397590361445786</v>
      </c>
      <c r="D23" s="60">
        <f>SUM(stat!I23/stat!D23)</f>
        <v>58.943396226415096</v>
      </c>
      <c r="E23" s="72">
        <f t="shared" si="0"/>
        <v>-0.92598306156764787</v>
      </c>
      <c r="F23" s="37" t="s">
        <v>54</v>
      </c>
      <c r="G23" s="37" t="s">
        <v>5</v>
      </c>
      <c r="H23" s="71">
        <f>SUM(stat!R23/stat!M23)*1000</f>
        <v>132127.40037167046</v>
      </c>
      <c r="I23" s="71">
        <f>SUM(stat!S23/stat!N23)*1000</f>
        <v>145607.22347629798</v>
      </c>
      <c r="J23" s="76">
        <f t="shared" si="1"/>
        <v>-9.2576609750557921</v>
      </c>
      <c r="K23" s="37" t="s">
        <v>5</v>
      </c>
      <c r="L23" s="81">
        <f>SUM(stat!W23/stat!AB23)</f>
        <v>1.1070855525421806</v>
      </c>
      <c r="M23" s="94">
        <f>SUM(stat!X23/stat!AC23)</f>
        <v>1.4030183887930643</v>
      </c>
      <c r="N23" s="90">
        <f t="shared" si="2"/>
        <v>-21.092584289323369</v>
      </c>
      <c r="O23" s="37" t="s">
        <v>5</v>
      </c>
      <c r="P23" s="71">
        <f>SUM(stat!AL23/stat!H23)*1000</f>
        <v>301265.11244068498</v>
      </c>
      <c r="Q23" s="71">
        <f>SUM(stat!AM23/stat!I23)*1000</f>
        <v>368258.96286811779</v>
      </c>
      <c r="R23" s="72">
        <f t="shared" si="3"/>
        <v>-18.192048852161914</v>
      </c>
    </row>
    <row r="24" spans="1:18">
      <c r="A24" s="41" t="s">
        <v>55</v>
      </c>
      <c r="B24" s="33" t="s">
        <v>76</v>
      </c>
      <c r="C24" s="60">
        <f>SUM(stat!H24/stat!C24)</f>
        <v>174.21262458471762</v>
      </c>
      <c r="D24" s="74"/>
      <c r="E24" s="61"/>
      <c r="F24" s="196"/>
      <c r="G24" s="41" t="s">
        <v>76</v>
      </c>
      <c r="H24" s="71">
        <f>SUM(stat!R24/stat!M24)*1000</f>
        <v>246152.52413336388</v>
      </c>
      <c r="I24" s="71"/>
      <c r="J24" s="77"/>
      <c r="K24" s="41" t="s">
        <v>76</v>
      </c>
      <c r="L24" s="81">
        <f>SUM(stat!W24/stat!AB24)</f>
        <v>1.1246071567791527</v>
      </c>
      <c r="M24" s="82"/>
      <c r="N24" s="83"/>
      <c r="O24" s="41" t="s">
        <v>76</v>
      </c>
      <c r="P24" s="71">
        <f>SUM(stat!AL24/stat!H24)*1000</f>
        <v>585918.78027384728</v>
      </c>
      <c r="Q24" s="74"/>
      <c r="R24" s="83"/>
    </row>
    <row r="25" spans="1:18">
      <c r="A25" s="41" t="s">
        <v>55</v>
      </c>
      <c r="B25" s="33" t="s">
        <v>75</v>
      </c>
      <c r="C25" s="60">
        <f>SUM(stat!H25/stat!C25)</f>
        <v>79.033333333333331</v>
      </c>
      <c r="D25" s="74"/>
      <c r="E25" s="61"/>
      <c r="F25" s="196"/>
      <c r="G25" s="41" t="s">
        <v>75</v>
      </c>
      <c r="H25" s="71">
        <f>SUM(stat!R25/stat!M25)*1000</f>
        <v>148025.83650995343</v>
      </c>
      <c r="I25" s="71"/>
      <c r="J25" s="77"/>
      <c r="K25" s="41" t="s">
        <v>75</v>
      </c>
      <c r="L25" s="81">
        <f>SUM(stat!W25/stat!AB25)</f>
        <v>1.1100095851987575</v>
      </c>
      <c r="M25" s="82"/>
      <c r="N25" s="83"/>
      <c r="O25" s="41" t="s">
        <v>75</v>
      </c>
      <c r="P25" s="71">
        <f>SUM(stat!AL25/stat!H25)*1000</f>
        <v>345822.85955293127</v>
      </c>
      <c r="Q25" s="74"/>
      <c r="R25" s="83"/>
    </row>
    <row r="26" spans="1:18">
      <c r="A26" s="41" t="s">
        <v>55</v>
      </c>
      <c r="B26" s="33" t="s">
        <v>56</v>
      </c>
      <c r="C26" s="60">
        <f>SUM(stat!H26/stat!C26)</f>
        <v>54.93333333333333</v>
      </c>
      <c r="D26" s="74"/>
      <c r="E26" s="61"/>
      <c r="F26" s="196"/>
      <c r="G26" s="41" t="s">
        <v>56</v>
      </c>
      <c r="H26" s="71">
        <f>SUM(stat!R26/stat!M26)*1000</f>
        <v>116598.65607819181</v>
      </c>
      <c r="I26" s="71"/>
      <c r="J26" s="77"/>
      <c r="K26" s="41" t="s">
        <v>56</v>
      </c>
      <c r="L26" s="81">
        <f>SUM(stat!W26/stat!AB26)</f>
        <v>1.0392701621642924</v>
      </c>
      <c r="M26" s="82"/>
      <c r="N26" s="83"/>
      <c r="O26" s="41" t="s">
        <v>56</v>
      </c>
      <c r="P26" s="71">
        <f>SUM(stat!AL26/stat!H26)*1000</f>
        <v>203298.54368932039</v>
      </c>
      <c r="Q26" s="74"/>
      <c r="R26" s="83"/>
    </row>
    <row r="27" spans="1:18">
      <c r="A27" s="41" t="s">
        <v>55</v>
      </c>
      <c r="B27" s="33" t="s">
        <v>57</v>
      </c>
      <c r="C27" s="60">
        <f>SUM(stat!H27/stat!C27)</f>
        <v>57.772727272727273</v>
      </c>
      <c r="D27" s="74"/>
      <c r="E27" s="61"/>
      <c r="F27" s="196"/>
      <c r="G27" s="41" t="s">
        <v>57</v>
      </c>
      <c r="H27" s="71">
        <f>SUM(stat!R27/stat!M27)*1000</f>
        <v>189320.25620496398</v>
      </c>
      <c r="I27" s="71"/>
      <c r="J27" s="77"/>
      <c r="K27" s="41" t="s">
        <v>57</v>
      </c>
      <c r="L27" s="81">
        <f>SUM(stat!W27/stat!AB27)</f>
        <v>1.3227773757738155</v>
      </c>
      <c r="M27" s="82"/>
      <c r="N27" s="83"/>
      <c r="O27" s="41" t="s">
        <v>57</v>
      </c>
      <c r="P27" s="71">
        <f>SUM(stat!AL27/stat!H27)*1000</f>
        <v>630005.50747442956</v>
      </c>
      <c r="Q27" s="74"/>
      <c r="R27" s="83"/>
    </row>
    <row r="28" spans="1:18">
      <c r="A28" s="41" t="s">
        <v>55</v>
      </c>
      <c r="B28" s="33" t="s">
        <v>58</v>
      </c>
      <c r="C28" s="60">
        <f>SUM(stat!H28/stat!C28)</f>
        <v>80.29133858267717</v>
      </c>
      <c r="D28" s="74"/>
      <c r="E28" s="61"/>
      <c r="F28" s="196"/>
      <c r="G28" s="41" t="s">
        <v>58</v>
      </c>
      <c r="H28" s="71">
        <f>SUM(stat!R28/stat!M28)*1000</f>
        <v>167649.20430957794</v>
      </c>
      <c r="I28" s="71"/>
      <c r="J28" s="77"/>
      <c r="K28" s="41" t="s">
        <v>58</v>
      </c>
      <c r="L28" s="81">
        <f>SUM(stat!W28/stat!AB28)</f>
        <v>1.0790623651222113</v>
      </c>
      <c r="M28" s="82"/>
      <c r="N28" s="83"/>
      <c r="O28" s="41" t="s">
        <v>58</v>
      </c>
      <c r="P28" s="71">
        <f>SUM(stat!AL28/stat!H28)*1000</f>
        <v>355642.63999215455</v>
      </c>
      <c r="Q28" s="74"/>
      <c r="R28" s="83"/>
    </row>
    <row r="29" spans="1:18">
      <c r="A29" s="41" t="s">
        <v>55</v>
      </c>
      <c r="B29" s="33" t="s">
        <v>59</v>
      </c>
      <c r="C29" s="60">
        <f>SUM(stat!H29/stat!C29)</f>
        <v>81.125</v>
      </c>
      <c r="D29" s="74"/>
      <c r="E29" s="61"/>
      <c r="F29" s="196"/>
      <c r="G29" s="41" t="s">
        <v>59</v>
      </c>
      <c r="H29" s="71">
        <f>SUM(stat!R29/stat!M29)*1000</f>
        <v>201539.99258251945</v>
      </c>
      <c r="I29" s="71"/>
      <c r="J29" s="77"/>
      <c r="K29" s="41" t="s">
        <v>59</v>
      </c>
      <c r="L29" s="81">
        <f>SUM(stat!W29/stat!AB29)</f>
        <v>1.0682403447687938</v>
      </c>
      <c r="M29" s="82"/>
      <c r="N29" s="83"/>
      <c r="O29" s="41" t="s">
        <v>59</v>
      </c>
      <c r="P29" s="71">
        <f>SUM(stat!AL29/stat!H29)*1000</f>
        <v>346655.53158705699</v>
      </c>
      <c r="Q29" s="74"/>
      <c r="R29" s="83"/>
    </row>
    <row r="30" spans="1:18">
      <c r="A30" s="41" t="s">
        <v>55</v>
      </c>
      <c r="B30" s="33" t="s">
        <v>60</v>
      </c>
      <c r="C30" s="60">
        <f>SUM(stat!H30/stat!C30)</f>
        <v>49.916666666666664</v>
      </c>
      <c r="D30" s="74"/>
      <c r="E30" s="61"/>
      <c r="F30" s="196"/>
      <c r="G30" s="41" t="s">
        <v>60</v>
      </c>
      <c r="H30" s="71">
        <f>SUM(stat!R30/stat!M30)*1000</f>
        <v>202246.15384615384</v>
      </c>
      <c r="I30" s="71"/>
      <c r="J30" s="77"/>
      <c r="K30" s="41" t="s">
        <v>60</v>
      </c>
      <c r="L30" s="81">
        <f>SUM(stat!W30/stat!AB30)</f>
        <v>1.1254789674398644</v>
      </c>
      <c r="M30" s="82"/>
      <c r="N30" s="83"/>
      <c r="O30" s="41" t="s">
        <v>60</v>
      </c>
      <c r="P30" s="71">
        <f>SUM(stat!AL30/stat!H30)*1000</f>
        <v>422629.38230383972</v>
      </c>
      <c r="Q30" s="74"/>
      <c r="R30" s="83"/>
    </row>
    <row r="31" spans="1:18">
      <c r="A31" s="41" t="s">
        <v>55</v>
      </c>
      <c r="B31" s="33" t="s">
        <v>61</v>
      </c>
      <c r="C31" s="60">
        <f>SUM(stat!H31/stat!C31)</f>
        <v>70.36363636363636</v>
      </c>
      <c r="D31" s="74"/>
      <c r="E31" s="61"/>
      <c r="F31" s="196"/>
      <c r="G31" s="41" t="s">
        <v>61</v>
      </c>
      <c r="H31" s="71">
        <f>SUM(stat!R31/stat!M31)*1000</f>
        <v>313615.11879049672</v>
      </c>
      <c r="I31" s="71"/>
      <c r="J31" s="77"/>
      <c r="K31" s="41" t="s">
        <v>61</v>
      </c>
      <c r="L31" s="81">
        <f>SUM(stat!W31/stat!AB31)</f>
        <v>1.127920384325775</v>
      </c>
      <c r="M31" s="82"/>
      <c r="N31" s="83"/>
      <c r="O31" s="41" t="s">
        <v>61</v>
      </c>
      <c r="P31" s="71">
        <f>SUM(stat!AL31/stat!H31)*1000</f>
        <v>776226.95951765717</v>
      </c>
      <c r="Q31" s="74"/>
      <c r="R31" s="83"/>
    </row>
    <row r="32" spans="1:18">
      <c r="A32" s="41" t="s">
        <v>55</v>
      </c>
      <c r="B32" s="33" t="s">
        <v>62</v>
      </c>
      <c r="C32" s="60">
        <f>SUM(stat!H32/stat!C32)</f>
        <v>68.983870967741936</v>
      </c>
      <c r="D32" s="74"/>
      <c r="E32" s="61"/>
      <c r="F32" s="196"/>
      <c r="G32" s="41" t="s">
        <v>62</v>
      </c>
      <c r="H32" s="71">
        <f>SUM(stat!R32/stat!M32)*1000</f>
        <v>126257.70769592846</v>
      </c>
      <c r="I32" s="71"/>
      <c r="J32" s="77"/>
      <c r="K32" s="41" t="s">
        <v>62</v>
      </c>
      <c r="L32" s="81">
        <f>SUM(stat!W32/stat!AB32)</f>
        <v>1.0805660744322825</v>
      </c>
      <c r="M32" s="82"/>
      <c r="N32" s="83"/>
      <c r="O32" s="41" t="s">
        <v>62</v>
      </c>
      <c r="P32" s="71">
        <f>SUM(stat!AL32/stat!H32)*1000</f>
        <v>276307.4584989479</v>
      </c>
      <c r="Q32" s="74"/>
      <c r="R32" s="83"/>
    </row>
    <row r="33" spans="1:18">
      <c r="A33" s="41" t="s">
        <v>55</v>
      </c>
      <c r="B33" s="33" t="s">
        <v>63</v>
      </c>
      <c r="C33" s="60">
        <f>SUM(stat!H33/stat!C33)</f>
        <v>127.84848484848484</v>
      </c>
      <c r="D33" s="74"/>
      <c r="E33" s="61"/>
      <c r="F33" s="196"/>
      <c r="G33" s="41" t="s">
        <v>63</v>
      </c>
      <c r="H33" s="71">
        <f>SUM(stat!R33/stat!M33)*1000</f>
        <v>126367.71433664071</v>
      </c>
      <c r="I33" s="71"/>
      <c r="J33" s="77"/>
      <c r="K33" s="41" t="s">
        <v>63</v>
      </c>
      <c r="L33" s="81">
        <f>SUM(stat!W33/stat!AB33)</f>
        <v>1.0781785556771579</v>
      </c>
      <c r="M33" s="82"/>
      <c r="N33" s="83"/>
      <c r="O33" s="41" t="s">
        <v>63</v>
      </c>
      <c r="P33" s="71">
        <f>SUM(stat!AL33/stat!H33)*1000</f>
        <v>290797.10831950698</v>
      </c>
      <c r="Q33" s="74"/>
      <c r="R33" s="83"/>
    </row>
    <row r="34" spans="1:18">
      <c r="A34" s="41" t="s">
        <v>55</v>
      </c>
      <c r="B34" s="33" t="s">
        <v>64</v>
      </c>
      <c r="C34" s="60">
        <f>SUM(stat!H34/stat!C34)</f>
        <v>73.86486486486487</v>
      </c>
      <c r="D34" s="74"/>
      <c r="E34" s="61"/>
      <c r="F34" s="196"/>
      <c r="G34" s="41" t="s">
        <v>64</v>
      </c>
      <c r="H34" s="71">
        <f>SUM(stat!R34/stat!M34)*1000</f>
        <v>213451.56537753224</v>
      </c>
      <c r="I34" s="71"/>
      <c r="J34" s="77"/>
      <c r="K34" s="41" t="s">
        <v>64</v>
      </c>
      <c r="L34" s="81">
        <f>SUM(stat!W34/stat!AB34)</f>
        <v>1.091217716188446</v>
      </c>
      <c r="M34" s="82"/>
      <c r="N34" s="83"/>
      <c r="O34" s="41" t="s">
        <v>64</v>
      </c>
      <c r="P34" s="71">
        <f>SUM(stat!AL34/stat!H34)*1000</f>
        <v>508833.15038419317</v>
      </c>
      <c r="Q34" s="74"/>
      <c r="R34" s="83"/>
    </row>
    <row r="35" spans="1:18">
      <c r="A35" s="41" t="s">
        <v>55</v>
      </c>
      <c r="B35" s="33" t="s">
        <v>65</v>
      </c>
      <c r="C35" s="60">
        <f>SUM(stat!H35/stat!C35)</f>
        <v>36.375</v>
      </c>
      <c r="D35" s="74"/>
      <c r="E35" s="61"/>
      <c r="F35" s="196"/>
      <c r="G35" s="41" t="s">
        <v>65</v>
      </c>
      <c r="H35" s="71">
        <f>SUM(stat!R35/stat!M35)*1000</f>
        <v>77457.373271889388</v>
      </c>
      <c r="I35" s="71"/>
      <c r="J35" s="77"/>
      <c r="K35" s="41" t="s">
        <v>65</v>
      </c>
      <c r="L35" s="81">
        <f>SUM(stat!W35/stat!AB35)</f>
        <v>3.2956010137948222</v>
      </c>
      <c r="M35" s="82"/>
      <c r="N35" s="83"/>
      <c r="O35" s="41" t="s">
        <v>65</v>
      </c>
      <c r="P35" s="71">
        <f>SUM(stat!AL35/stat!H35)*1000</f>
        <v>1451296.6781214203</v>
      </c>
      <c r="Q35" s="74"/>
      <c r="R35" s="83"/>
    </row>
    <row r="36" spans="1:18">
      <c r="A36" s="41" t="s">
        <v>55</v>
      </c>
      <c r="B36" s="33" t="s">
        <v>66</v>
      </c>
      <c r="C36" s="60">
        <f>SUM(stat!H36/stat!C36)</f>
        <v>77.75</v>
      </c>
      <c r="D36" s="74"/>
      <c r="E36" s="61"/>
      <c r="F36" s="196"/>
      <c r="G36" s="41" t="s">
        <v>66</v>
      </c>
      <c r="H36" s="71">
        <f>SUM(stat!R36/stat!M36)*1000</f>
        <v>109535.84905660378</v>
      </c>
      <c r="I36" s="71"/>
      <c r="J36" s="77"/>
      <c r="K36" s="41" t="s">
        <v>66</v>
      </c>
      <c r="L36" s="81">
        <f>SUM(stat!W36/stat!AB36)</f>
        <v>1.0014658557292928</v>
      </c>
      <c r="M36" s="82"/>
      <c r="N36" s="83"/>
      <c r="O36" s="41" t="s">
        <v>66</v>
      </c>
      <c r="P36" s="71">
        <f>SUM(stat!AL36/stat!H36)*1000</f>
        <v>191393.08681672026</v>
      </c>
      <c r="Q36" s="74"/>
      <c r="R36" s="83"/>
    </row>
    <row r="37" spans="1:18">
      <c r="A37" s="41" t="s">
        <v>55</v>
      </c>
      <c r="B37" s="33" t="s">
        <v>67</v>
      </c>
      <c r="C37" s="60">
        <f>SUM(stat!H37/stat!C37)</f>
        <v>66.890909090909091</v>
      </c>
      <c r="D37" s="74"/>
      <c r="E37" s="61"/>
      <c r="F37" s="196"/>
      <c r="G37" s="41" t="s">
        <v>67</v>
      </c>
      <c r="H37" s="71">
        <f>SUM(stat!R37/stat!M37)*1000</f>
        <v>122489.46648426812</v>
      </c>
      <c r="I37" s="71"/>
      <c r="J37" s="77"/>
      <c r="K37" s="41" t="s">
        <v>67</v>
      </c>
      <c r="L37" s="81">
        <f>SUM(stat!W37/stat!AB37)</f>
        <v>1.0680598134383654</v>
      </c>
      <c r="M37" s="82"/>
      <c r="N37" s="83"/>
      <c r="O37" s="41" t="s">
        <v>67</v>
      </c>
      <c r="P37" s="71">
        <f>SUM(stat!AL37/stat!H37)*1000</f>
        <v>438494.69964664307</v>
      </c>
      <c r="Q37" s="74"/>
      <c r="R37" s="83"/>
    </row>
    <row r="38" spans="1:18">
      <c r="A38" s="41" t="s">
        <v>55</v>
      </c>
      <c r="B38" s="33" t="s">
        <v>120</v>
      </c>
      <c r="C38" s="60">
        <f>SUM((stat!H38+stat!H40)/(stat!C38+stat!C40))</f>
        <v>44.714285714285715</v>
      </c>
      <c r="D38" s="74"/>
      <c r="E38" s="61"/>
      <c r="F38" s="196"/>
      <c r="G38" s="41" t="s">
        <v>122</v>
      </c>
      <c r="H38" s="71">
        <f>SUM((stat!R38+stat!R40)/(stat!M38+stat!M40))*1000</f>
        <v>168461.12311015118</v>
      </c>
      <c r="I38" s="71"/>
      <c r="J38" s="77"/>
      <c r="K38" s="41" t="s">
        <v>120</v>
      </c>
      <c r="L38" s="81">
        <f>SUM(stat!W38+stat!W40)/(stat!AB38+stat!AB40)</f>
        <v>1.0943138415067928</v>
      </c>
      <c r="M38" s="82"/>
      <c r="N38" s="83"/>
      <c r="O38" s="41" t="s">
        <v>123</v>
      </c>
      <c r="P38" s="71">
        <f>SUM((stat!AL38+stat!AL40)/(stat!H38+stat!H40))*1000</f>
        <v>330778.48775292863</v>
      </c>
      <c r="Q38" s="74"/>
      <c r="R38" s="83"/>
    </row>
    <row r="39" spans="1:18">
      <c r="A39" s="41" t="s">
        <v>55</v>
      </c>
      <c r="B39" s="33" t="s">
        <v>69</v>
      </c>
      <c r="C39" s="60">
        <f>SUM((stat!H39)/(stat!C39))</f>
        <v>104.63636363636364</v>
      </c>
      <c r="D39" s="74"/>
      <c r="E39" s="61"/>
      <c r="F39" s="196"/>
      <c r="G39" s="41" t="s">
        <v>121</v>
      </c>
      <c r="H39" s="71">
        <f>SUM((stat!R39)/(stat!M39)*1000)</f>
        <v>171939.07745865971</v>
      </c>
      <c r="I39" s="71"/>
      <c r="J39" s="77"/>
      <c r="K39" s="41" t="s">
        <v>69</v>
      </c>
      <c r="L39" s="81">
        <f>SUM((stat!W39)/(stat!AB39))</f>
        <v>1.1135040119137531</v>
      </c>
      <c r="M39" s="82"/>
      <c r="N39" s="83"/>
      <c r="O39" s="41" t="s">
        <v>69</v>
      </c>
      <c r="P39" s="71">
        <f>SUM((stat!AL39)/(stat!H39)*1000)</f>
        <v>762119.02693310159</v>
      </c>
      <c r="Q39" s="74"/>
      <c r="R39" s="83"/>
    </row>
    <row r="40" spans="1:18" ht="15.75" thickBot="1">
      <c r="A40" s="42" t="s">
        <v>55</v>
      </c>
      <c r="B40" s="43" t="s">
        <v>55</v>
      </c>
      <c r="C40" s="62" t="s">
        <v>55</v>
      </c>
      <c r="D40" s="75"/>
      <c r="E40" s="63"/>
      <c r="F40" s="195"/>
      <c r="G40" s="42" t="s">
        <v>55</v>
      </c>
      <c r="H40" s="73" t="s">
        <v>55</v>
      </c>
      <c r="I40" s="73"/>
      <c r="J40" s="78"/>
      <c r="K40" s="42" t="s">
        <v>55</v>
      </c>
      <c r="L40" s="84" t="s">
        <v>55</v>
      </c>
      <c r="M40" s="85"/>
      <c r="N40" s="86"/>
      <c r="O40" s="42" t="s">
        <v>55</v>
      </c>
      <c r="P40" s="73" t="s">
        <v>55</v>
      </c>
      <c r="Q40" s="75"/>
      <c r="R40" s="86"/>
    </row>
  </sheetData>
  <mergeCells count="14">
    <mergeCell ref="R5:R7"/>
    <mergeCell ref="L5:L6"/>
    <mergeCell ref="P5:Q6"/>
    <mergeCell ref="M5:M6"/>
    <mergeCell ref="A1:Q2"/>
    <mergeCell ref="A3:Q3"/>
    <mergeCell ref="A4:Q4"/>
    <mergeCell ref="A5:A7"/>
    <mergeCell ref="B5:B7"/>
    <mergeCell ref="G5:G7"/>
    <mergeCell ref="K5:K7"/>
    <mergeCell ref="O5:O7"/>
    <mergeCell ref="C5:E6"/>
    <mergeCell ref="H5:J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2"/>
  <sheetViews>
    <sheetView view="pageBreakPreview" topLeftCell="N15" zoomScale="89" zoomScaleSheetLayoutView="89" workbookViewId="0">
      <selection activeCell="S44" sqref="S44"/>
    </sheetView>
  </sheetViews>
  <sheetFormatPr defaultRowHeight="12.75"/>
  <cols>
    <col min="1" max="1" width="6.85546875" style="2" customWidth="1"/>
    <col min="2" max="2" width="18.28515625" style="2" customWidth="1"/>
    <col min="3" max="3" width="5.85546875" style="2" customWidth="1"/>
    <col min="4" max="4" width="6.85546875" style="2" customWidth="1"/>
    <col min="5" max="5" width="7" style="2" customWidth="1"/>
    <col min="6" max="6" width="7.85546875" style="2" customWidth="1"/>
    <col min="7" max="7" width="18.85546875" style="2" customWidth="1"/>
    <col min="8" max="8" width="7.5703125" style="2" bestFit="1" customWidth="1"/>
    <col min="9" max="10" width="7.5703125" style="2" customWidth="1"/>
    <col min="11" max="11" width="6.28515625" style="2" customWidth="1"/>
    <col min="12" max="12" width="18.85546875" style="2" customWidth="1"/>
    <col min="13" max="13" width="7.28515625" style="2" customWidth="1"/>
    <col min="14" max="14" width="8.42578125" style="2" customWidth="1"/>
    <col min="15" max="15" width="6.85546875" style="2" customWidth="1"/>
    <col min="16" max="16" width="6.7109375" style="2" customWidth="1"/>
    <col min="17" max="17" width="18.5703125" style="2" customWidth="1"/>
    <col min="18" max="18" width="10.7109375" style="2" customWidth="1"/>
    <col min="19" max="19" width="10.85546875" style="2" customWidth="1"/>
    <col min="20" max="20" width="6.85546875" style="2" customWidth="1"/>
    <col min="21" max="21" width="6.140625" style="2" customWidth="1"/>
    <col min="22" max="22" width="16" style="2" customWidth="1"/>
    <col min="23" max="23" width="10.28515625" style="2" customWidth="1"/>
    <col min="24" max="24" width="10.5703125" style="2" customWidth="1"/>
    <col min="25" max="25" width="6.7109375" style="2" customWidth="1"/>
    <col min="26" max="26" width="5.85546875" style="2" customWidth="1"/>
    <col min="27" max="27" width="18.140625" style="2" customWidth="1"/>
    <col min="28" max="28" width="10.42578125" style="2" customWidth="1"/>
    <col min="29" max="29" width="10.85546875" style="2" customWidth="1"/>
    <col min="30" max="30" width="6.7109375" style="2" customWidth="1"/>
    <col min="31" max="31" width="5.5703125" style="2" customWidth="1"/>
    <col min="32" max="32" width="18.5703125" style="2" customWidth="1"/>
    <col min="33" max="33" width="8.7109375" style="2" customWidth="1"/>
    <col min="34" max="34" width="9.140625" style="2" customWidth="1"/>
    <col min="35" max="35" width="6" style="2" customWidth="1"/>
    <col min="36" max="36" width="5.85546875" style="2" customWidth="1"/>
    <col min="37" max="37" width="20.5703125" style="2" customWidth="1"/>
    <col min="38" max="38" width="9.140625" style="2" customWidth="1"/>
    <col min="39" max="39" width="9.5703125" style="2" customWidth="1"/>
    <col min="40" max="40" width="6.85546875" style="2" customWidth="1"/>
    <col min="41" max="41" width="5.42578125" style="2" customWidth="1"/>
    <col min="42" max="42" width="20.140625" style="2" customWidth="1"/>
    <col min="43" max="43" width="9.85546875" style="2" customWidth="1"/>
    <col min="44" max="44" width="8.7109375" style="2" customWidth="1"/>
    <col min="45" max="45" width="8.5703125" style="2" customWidth="1"/>
    <col min="46" max="46" width="6.140625" style="2" customWidth="1"/>
    <col min="47" max="47" width="18.5703125" style="2" customWidth="1"/>
    <col min="48" max="48" width="9.140625" style="2"/>
    <col min="49" max="49" width="6" style="2" customWidth="1"/>
    <col min="50" max="50" width="4.85546875" style="2" customWidth="1"/>
    <col min="51" max="51" width="5.140625" style="2" customWidth="1"/>
    <col min="52" max="52" width="18.5703125" style="2" hidden="1" customWidth="1"/>
    <col min="53" max="53" width="0" style="2" hidden="1" customWidth="1"/>
    <col min="54" max="16384" width="9.140625" style="2"/>
  </cols>
  <sheetData>
    <row r="1" spans="1:53" ht="15" customHeight="1">
      <c r="A1" s="1" t="s">
        <v>97</v>
      </c>
      <c r="B1" s="1"/>
      <c r="C1" s="1"/>
      <c r="D1" s="1"/>
      <c r="E1" s="1"/>
      <c r="F1" s="1"/>
      <c r="G1" s="1" t="s">
        <v>55</v>
      </c>
      <c r="H1" s="1"/>
      <c r="I1" s="1"/>
      <c r="J1" s="1"/>
      <c r="K1" s="1"/>
      <c r="L1" s="1" t="s">
        <v>97</v>
      </c>
      <c r="M1" s="1"/>
      <c r="N1" s="1"/>
      <c r="O1" s="1"/>
      <c r="P1" s="1"/>
      <c r="Q1" s="1" t="s">
        <v>55</v>
      </c>
      <c r="R1" s="1"/>
      <c r="S1" s="1"/>
      <c r="T1" s="1"/>
      <c r="U1" s="1"/>
      <c r="V1" s="1" t="s">
        <v>97</v>
      </c>
      <c r="W1" s="1"/>
      <c r="X1" s="1"/>
      <c r="Y1" s="1"/>
      <c r="Z1" s="1"/>
      <c r="AA1" s="1"/>
      <c r="AB1" s="1"/>
      <c r="AC1" s="1"/>
      <c r="AD1" s="1"/>
      <c r="AE1" s="1"/>
      <c r="AF1" s="1" t="s">
        <v>97</v>
      </c>
      <c r="AG1" s="1"/>
      <c r="AH1" s="1"/>
      <c r="AI1" s="1"/>
      <c r="AJ1" s="1"/>
      <c r="AK1" s="1"/>
      <c r="AL1" s="1"/>
      <c r="AM1" s="12"/>
      <c r="AN1" s="12"/>
      <c r="AO1" s="12"/>
      <c r="AP1" s="1" t="s">
        <v>97</v>
      </c>
      <c r="AQ1" s="1"/>
      <c r="AR1" s="1"/>
      <c r="AS1" s="1"/>
      <c r="AT1" s="1"/>
      <c r="AU1" s="1"/>
    </row>
    <row r="2" spans="1:53" ht="15" customHeight="1">
      <c r="A2" s="1" t="s">
        <v>112</v>
      </c>
      <c r="B2" s="1"/>
      <c r="C2" s="1"/>
      <c r="D2" s="1"/>
      <c r="E2" s="1"/>
      <c r="F2" s="1"/>
      <c r="G2" s="1" t="s">
        <v>55</v>
      </c>
      <c r="H2" s="1"/>
      <c r="I2" s="1"/>
      <c r="J2" s="1"/>
      <c r="K2" s="1"/>
      <c r="L2" s="1" t="s">
        <v>112</v>
      </c>
      <c r="M2" s="1"/>
      <c r="N2" s="1"/>
      <c r="O2" s="1"/>
      <c r="P2" s="1"/>
      <c r="Q2" s="1"/>
      <c r="R2" s="1"/>
      <c r="S2" s="1"/>
      <c r="T2" s="1"/>
      <c r="U2" s="1"/>
      <c r="V2" s="1" t="s">
        <v>112</v>
      </c>
      <c r="W2" s="1"/>
      <c r="X2" s="1"/>
      <c r="Y2" s="1"/>
      <c r="Z2" s="1"/>
      <c r="AA2" s="1"/>
      <c r="AB2" s="1"/>
      <c r="AC2" s="1"/>
      <c r="AD2" s="1"/>
      <c r="AE2" s="1"/>
      <c r="AF2" s="1" t="s">
        <v>112</v>
      </c>
      <c r="AG2" s="1"/>
      <c r="AH2" s="1"/>
      <c r="AI2" s="1"/>
      <c r="AJ2" s="1"/>
      <c r="AK2" s="1"/>
      <c r="AL2" s="1"/>
      <c r="AM2" s="1"/>
      <c r="AN2" s="1"/>
      <c r="AO2" s="1"/>
      <c r="AP2" s="1" t="s">
        <v>112</v>
      </c>
      <c r="AQ2" s="1"/>
      <c r="AR2" s="1"/>
      <c r="AS2" s="1"/>
      <c r="AT2" s="1"/>
      <c r="AU2" s="1"/>
    </row>
    <row r="3" spans="1:5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3" s="4" customFormat="1" ht="26.25" customHeight="1">
      <c r="A4" s="291" t="s">
        <v>15</v>
      </c>
      <c r="B4" s="267" t="s">
        <v>110</v>
      </c>
      <c r="C4" s="252" t="s">
        <v>17</v>
      </c>
      <c r="D4" s="253"/>
      <c r="E4" s="253"/>
      <c r="F4" s="254"/>
      <c r="G4" s="291" t="s">
        <v>110</v>
      </c>
      <c r="H4" s="252" t="s">
        <v>18</v>
      </c>
      <c r="I4" s="253"/>
      <c r="J4" s="253"/>
      <c r="K4" s="254"/>
      <c r="L4" s="291" t="s">
        <v>110</v>
      </c>
      <c r="M4" s="225"/>
      <c r="N4" s="225"/>
      <c r="O4" s="225"/>
      <c r="P4" s="226"/>
      <c r="Q4" s="291" t="s">
        <v>110</v>
      </c>
      <c r="R4" s="267" t="s">
        <v>19</v>
      </c>
      <c r="S4" s="267"/>
      <c r="T4" s="267"/>
      <c r="U4" s="288"/>
      <c r="V4" s="291" t="s">
        <v>110</v>
      </c>
      <c r="W4" s="267" t="s">
        <v>20</v>
      </c>
      <c r="X4" s="267"/>
      <c r="Y4" s="267"/>
      <c r="Z4" s="288"/>
      <c r="AA4" s="291" t="s">
        <v>110</v>
      </c>
      <c r="AB4" s="267" t="s">
        <v>21</v>
      </c>
      <c r="AC4" s="267"/>
      <c r="AD4" s="267"/>
      <c r="AE4" s="288"/>
      <c r="AF4" s="291" t="s">
        <v>110</v>
      </c>
      <c r="AG4" s="267" t="s">
        <v>22</v>
      </c>
      <c r="AH4" s="267"/>
      <c r="AI4" s="267"/>
      <c r="AJ4" s="288"/>
      <c r="AK4" s="291" t="s">
        <v>110</v>
      </c>
      <c r="AL4" s="267" t="s">
        <v>23</v>
      </c>
      <c r="AM4" s="267"/>
      <c r="AN4" s="267"/>
      <c r="AO4" s="288"/>
      <c r="AP4" s="291" t="s">
        <v>110</v>
      </c>
      <c r="AQ4" s="267" t="s">
        <v>24</v>
      </c>
      <c r="AR4" s="267"/>
      <c r="AS4" s="267"/>
      <c r="AT4" s="288"/>
      <c r="AU4" s="291" t="s">
        <v>110</v>
      </c>
      <c r="AV4" s="267" t="s">
        <v>25</v>
      </c>
      <c r="AW4" s="267"/>
      <c r="AX4" s="267"/>
      <c r="AY4" s="288"/>
      <c r="AZ4" s="179"/>
      <c r="BA4" s="258" t="s">
        <v>26</v>
      </c>
    </row>
    <row r="5" spans="1:53" s="4" customFormat="1" ht="21.75" customHeight="1">
      <c r="A5" s="293"/>
      <c r="B5" s="294"/>
      <c r="C5" s="255"/>
      <c r="D5" s="256"/>
      <c r="E5" s="256"/>
      <c r="F5" s="257"/>
      <c r="G5" s="292"/>
      <c r="H5" s="255"/>
      <c r="I5" s="256"/>
      <c r="J5" s="256"/>
      <c r="K5" s="257"/>
      <c r="L5" s="292"/>
      <c r="M5" s="289" t="s">
        <v>28</v>
      </c>
      <c r="N5" s="289"/>
      <c r="O5" s="289"/>
      <c r="P5" s="290"/>
      <c r="Q5" s="292"/>
      <c r="R5" s="289"/>
      <c r="S5" s="289"/>
      <c r="T5" s="289"/>
      <c r="U5" s="290"/>
      <c r="V5" s="292"/>
      <c r="W5" s="289"/>
      <c r="X5" s="289"/>
      <c r="Y5" s="289"/>
      <c r="Z5" s="290"/>
      <c r="AA5" s="292"/>
      <c r="AB5" s="289"/>
      <c r="AC5" s="289"/>
      <c r="AD5" s="289"/>
      <c r="AE5" s="290"/>
      <c r="AF5" s="292"/>
      <c r="AG5" s="289"/>
      <c r="AH5" s="289"/>
      <c r="AI5" s="289"/>
      <c r="AJ5" s="290"/>
      <c r="AK5" s="292"/>
      <c r="AL5" s="289"/>
      <c r="AM5" s="289"/>
      <c r="AN5" s="289"/>
      <c r="AO5" s="290"/>
      <c r="AP5" s="292"/>
      <c r="AQ5" s="289"/>
      <c r="AR5" s="289"/>
      <c r="AS5" s="289"/>
      <c r="AT5" s="290"/>
      <c r="AU5" s="292"/>
      <c r="AV5" s="289"/>
      <c r="AW5" s="289"/>
      <c r="AX5" s="289"/>
      <c r="AY5" s="290"/>
      <c r="AZ5" s="180"/>
      <c r="BA5" s="259"/>
    </row>
    <row r="6" spans="1:53" s="4" customFormat="1" ht="38.25">
      <c r="A6" s="293"/>
      <c r="B6" s="294"/>
      <c r="C6" s="10">
        <v>2012</v>
      </c>
      <c r="D6" s="10">
        <v>2010</v>
      </c>
      <c r="E6" s="5" t="s">
        <v>70</v>
      </c>
      <c r="F6" s="14" t="s">
        <v>71</v>
      </c>
      <c r="G6" s="292"/>
      <c r="H6" s="10">
        <v>2012</v>
      </c>
      <c r="I6" s="10">
        <v>2010</v>
      </c>
      <c r="J6" s="5" t="s">
        <v>70</v>
      </c>
      <c r="K6" s="14" t="s">
        <v>71</v>
      </c>
      <c r="L6" s="292"/>
      <c r="M6" s="10">
        <v>2012</v>
      </c>
      <c r="N6" s="10">
        <v>2010</v>
      </c>
      <c r="O6" s="5" t="s">
        <v>70</v>
      </c>
      <c r="P6" s="14" t="s">
        <v>71</v>
      </c>
      <c r="Q6" s="292"/>
      <c r="R6" s="10">
        <v>2012</v>
      </c>
      <c r="S6" s="10">
        <v>2010</v>
      </c>
      <c r="T6" s="5" t="s">
        <v>70</v>
      </c>
      <c r="U6" s="14" t="s">
        <v>71</v>
      </c>
      <c r="V6" s="292"/>
      <c r="W6" s="10">
        <v>2012</v>
      </c>
      <c r="X6" s="10">
        <v>2010</v>
      </c>
      <c r="Y6" s="5" t="s">
        <v>70</v>
      </c>
      <c r="Z6" s="14" t="s">
        <v>71</v>
      </c>
      <c r="AA6" s="292"/>
      <c r="AB6" s="10">
        <v>2012</v>
      </c>
      <c r="AC6" s="10">
        <v>2010</v>
      </c>
      <c r="AD6" s="5" t="s">
        <v>70</v>
      </c>
      <c r="AE6" s="14" t="s">
        <v>71</v>
      </c>
      <c r="AF6" s="292"/>
      <c r="AG6" s="10">
        <v>2012</v>
      </c>
      <c r="AH6" s="10">
        <v>2010</v>
      </c>
      <c r="AI6" s="5" t="s">
        <v>70</v>
      </c>
      <c r="AJ6" s="14" t="s">
        <v>71</v>
      </c>
      <c r="AK6" s="292"/>
      <c r="AL6" s="10">
        <v>2012</v>
      </c>
      <c r="AM6" s="10">
        <v>2010</v>
      </c>
      <c r="AN6" s="5" t="s">
        <v>70</v>
      </c>
      <c r="AO6" s="14" t="s">
        <v>71</v>
      </c>
      <c r="AP6" s="292"/>
      <c r="AQ6" s="10">
        <v>2012</v>
      </c>
      <c r="AR6" s="10">
        <v>2010</v>
      </c>
      <c r="AS6" s="5" t="s">
        <v>70</v>
      </c>
      <c r="AT6" s="14" t="s">
        <v>71</v>
      </c>
      <c r="AU6" s="292"/>
      <c r="AV6" s="10">
        <v>2012</v>
      </c>
      <c r="AW6" s="10">
        <v>2010</v>
      </c>
      <c r="AX6" s="5" t="s">
        <v>70</v>
      </c>
      <c r="AY6" s="14" t="s">
        <v>71</v>
      </c>
      <c r="AZ6" s="194"/>
      <c r="BA6" s="28">
        <v>2012</v>
      </c>
    </row>
    <row r="7" spans="1:53">
      <c r="A7" s="64"/>
      <c r="B7" s="65"/>
      <c r="C7" s="65"/>
      <c r="D7" s="66"/>
      <c r="E7" s="65"/>
      <c r="F7" s="67"/>
      <c r="G7" s="64"/>
      <c r="H7" s="65"/>
      <c r="I7" s="65"/>
      <c r="J7" s="65"/>
      <c r="K7" s="67"/>
      <c r="L7" s="64"/>
      <c r="M7" s="65"/>
      <c r="N7" s="65"/>
      <c r="O7" s="65"/>
      <c r="P7" s="67"/>
      <c r="Q7" s="64"/>
      <c r="R7" s="65"/>
      <c r="S7" s="65"/>
      <c r="T7" s="65"/>
      <c r="U7" s="67"/>
      <c r="V7" s="64"/>
      <c r="W7" s="65"/>
      <c r="X7" s="65"/>
      <c r="Y7" s="65"/>
      <c r="Z7" s="67"/>
      <c r="AA7" s="64"/>
      <c r="AB7" s="65"/>
      <c r="AC7" s="65"/>
      <c r="AD7" s="65"/>
      <c r="AE7" s="67"/>
      <c r="AF7" s="64"/>
      <c r="AG7" s="65"/>
      <c r="AH7" s="65"/>
      <c r="AI7" s="65"/>
      <c r="AJ7" s="67"/>
      <c r="AK7" s="64"/>
      <c r="AL7" s="65"/>
      <c r="AM7" s="65"/>
      <c r="AN7" s="65"/>
      <c r="AO7" s="67"/>
      <c r="AP7" s="31"/>
      <c r="AQ7" s="65"/>
      <c r="AR7" s="65"/>
      <c r="AS7" s="65"/>
      <c r="AT7" s="67"/>
      <c r="AU7" s="64"/>
      <c r="AV7" s="66"/>
      <c r="AW7" s="66"/>
      <c r="AX7" s="66"/>
      <c r="AY7" s="70"/>
      <c r="AZ7" s="228"/>
      <c r="BA7" s="59"/>
    </row>
    <row r="8" spans="1:53">
      <c r="A8" s="32" t="s">
        <v>73</v>
      </c>
      <c r="B8" s="33" t="s">
        <v>6</v>
      </c>
      <c r="C8" s="34">
        <v>1747</v>
      </c>
      <c r="D8" s="35">
        <v>1464</v>
      </c>
      <c r="E8" s="68">
        <f t="shared" ref="E8:E22" si="0">((C8/D8)-1)*100</f>
        <v>19.33060109289617</v>
      </c>
      <c r="F8" s="36">
        <f>SUM(F9:F15)</f>
        <v>100</v>
      </c>
      <c r="G8" s="32" t="s">
        <v>73</v>
      </c>
      <c r="H8" s="34">
        <v>226207</v>
      </c>
      <c r="I8" s="35">
        <v>138704</v>
      </c>
      <c r="J8" s="68">
        <f t="shared" ref="J8:J22" si="1">((H8/I8)-1)*100</f>
        <v>63.086140269927341</v>
      </c>
      <c r="K8" s="36">
        <f>SUM(K9:K15)</f>
        <v>99.999999999999986</v>
      </c>
      <c r="L8" s="32" t="s">
        <v>73</v>
      </c>
      <c r="M8" s="34">
        <v>225589</v>
      </c>
      <c r="N8" s="35">
        <v>138284</v>
      </c>
      <c r="O8" s="68">
        <f t="shared" ref="O8:O22" si="2">((M8/N8)-1)*100</f>
        <v>63.134563651615515</v>
      </c>
      <c r="P8" s="36">
        <f>SUM(P9:P15)</f>
        <v>100</v>
      </c>
      <c r="Q8" s="32" t="s">
        <v>73</v>
      </c>
      <c r="R8" s="34">
        <v>49752302</v>
      </c>
      <c r="S8" s="35">
        <v>21227287</v>
      </c>
      <c r="T8" s="68">
        <f t="shared" ref="T8:T22" si="3">((R8/S8)-1)*100</f>
        <v>134.37899529977616</v>
      </c>
      <c r="U8" s="36">
        <f>SUM(U9:U16)</f>
        <v>101.47355191725599</v>
      </c>
      <c r="V8" s="32" t="s">
        <v>73</v>
      </c>
      <c r="W8" s="34">
        <v>301041731</v>
      </c>
      <c r="X8" s="35">
        <v>175798468</v>
      </c>
      <c r="Y8" s="68">
        <f t="shared" ref="Y8:Y22" si="4">((W8/X8)-1)*100</f>
        <v>71.242522431992981</v>
      </c>
      <c r="Z8" s="36">
        <f>SUM(Z9:Z16)</f>
        <v>101.53387338847052</v>
      </c>
      <c r="AA8" s="32" t="s">
        <v>73</v>
      </c>
      <c r="AB8" s="34">
        <v>269396200</v>
      </c>
      <c r="AC8" s="35">
        <v>140878563</v>
      </c>
      <c r="AD8" s="68">
        <f t="shared" ref="AD8:AD20" si="5">((AB8/AC8)-1)*100</f>
        <v>91.225829014170174</v>
      </c>
      <c r="AE8" s="36">
        <f>SUM(AE9:AE16)</f>
        <v>101.49684813668492</v>
      </c>
      <c r="AF8" s="32" t="s">
        <v>73</v>
      </c>
      <c r="AG8" s="34">
        <v>295098796</v>
      </c>
      <c r="AH8" s="35">
        <v>172578141</v>
      </c>
      <c r="AI8" s="68">
        <f t="shared" ref="AI8:AI22" si="6">((AG8/AH8)-1)*100</f>
        <v>70.994306862999522</v>
      </c>
      <c r="AJ8" s="36">
        <f>SUM(AJ9:AJ16)</f>
        <v>101.52992423594978</v>
      </c>
      <c r="AK8" s="32" t="s">
        <v>73</v>
      </c>
      <c r="AL8" s="34">
        <v>117697657</v>
      </c>
      <c r="AM8" s="35">
        <v>42046230</v>
      </c>
      <c r="AN8" s="68">
        <f t="shared" ref="AN8:AN22" si="7">((AL8/AM8)-1)*100</f>
        <v>179.92439988079786</v>
      </c>
      <c r="AO8" s="36">
        <f>SUM(AO9:AO16)</f>
        <v>101.24066445944629</v>
      </c>
      <c r="AP8" s="32" t="s">
        <v>73</v>
      </c>
      <c r="AQ8" s="54">
        <v>13097908</v>
      </c>
      <c r="AR8" s="35">
        <v>3011271</v>
      </c>
      <c r="AS8" s="68">
        <f t="shared" ref="AS8:AS21" si="8">((AQ8/AR8)-1)*100</f>
        <v>334.96277817572712</v>
      </c>
      <c r="AT8" s="36">
        <f>SUM(AT9:AT16)</f>
        <v>100.89676152863497</v>
      </c>
      <c r="AU8" s="32" t="s">
        <v>73</v>
      </c>
      <c r="AV8" s="54">
        <v>10941</v>
      </c>
      <c r="AW8" s="35">
        <v>0</v>
      </c>
      <c r="AX8" s="35">
        <v>0</v>
      </c>
      <c r="AY8" s="55"/>
      <c r="AZ8" s="148" t="s">
        <v>73</v>
      </c>
      <c r="BA8" s="55">
        <v>0</v>
      </c>
    </row>
    <row r="9" spans="1:53" s="141" customFormat="1" ht="38.25">
      <c r="A9" s="135" t="s">
        <v>31</v>
      </c>
      <c r="B9" s="136" t="s">
        <v>32</v>
      </c>
      <c r="C9" s="136">
        <v>442</v>
      </c>
      <c r="D9" s="137">
        <v>211</v>
      </c>
      <c r="E9" s="138">
        <f t="shared" si="0"/>
        <v>109.478672985782</v>
      </c>
      <c r="F9" s="164">
        <f>SUM(C9/$C$8)*100</f>
        <v>25.300515168860905</v>
      </c>
      <c r="G9" s="135" t="s">
        <v>102</v>
      </c>
      <c r="H9" s="139">
        <v>78572</v>
      </c>
      <c r="I9" s="137">
        <v>59942</v>
      </c>
      <c r="J9" s="138">
        <f t="shared" si="1"/>
        <v>31.080044042574496</v>
      </c>
      <c r="K9" s="164">
        <f>SUM(H9/$H$8)*100</f>
        <v>34.734557286025627</v>
      </c>
      <c r="L9" s="135" t="s">
        <v>102</v>
      </c>
      <c r="M9" s="139">
        <v>78417</v>
      </c>
      <c r="N9" s="137">
        <v>59733</v>
      </c>
      <c r="O9" s="138">
        <f t="shared" si="2"/>
        <v>31.279192406207624</v>
      </c>
      <c r="P9" s="164">
        <f>SUM(M9/$M$8)*100</f>
        <v>34.761003417719834</v>
      </c>
      <c r="Q9" s="135" t="s">
        <v>102</v>
      </c>
      <c r="R9" s="139">
        <v>19223353</v>
      </c>
      <c r="S9" s="137">
        <v>7459837</v>
      </c>
      <c r="T9" s="138">
        <f t="shared" si="3"/>
        <v>157.69132757190269</v>
      </c>
      <c r="U9" s="164">
        <f>SUM(R9/$R$8)*100</f>
        <v>38.638117689509123</v>
      </c>
      <c r="V9" s="135" t="s">
        <v>94</v>
      </c>
      <c r="W9" s="139">
        <v>112581091</v>
      </c>
      <c r="X9" s="137">
        <v>55660155</v>
      </c>
      <c r="Y9" s="138">
        <f t="shared" si="4"/>
        <v>102.2651410151481</v>
      </c>
      <c r="Z9" s="164">
        <f>SUM(W9/$W$8)*100</f>
        <v>37.397171025435014</v>
      </c>
      <c r="AA9" s="135" t="s">
        <v>94</v>
      </c>
      <c r="AB9" s="139">
        <v>99706823</v>
      </c>
      <c r="AC9" s="137">
        <v>44503937</v>
      </c>
      <c r="AD9" s="138">
        <f t="shared" si="5"/>
        <v>124.04045511748771</v>
      </c>
      <c r="AE9" s="164">
        <f>SUM(AB9/$AB$8)*100</f>
        <v>37.011221019450161</v>
      </c>
      <c r="AF9" s="135" t="s">
        <v>94</v>
      </c>
      <c r="AG9" s="104">
        <v>110473543</v>
      </c>
      <c r="AH9" s="101">
        <v>54860884</v>
      </c>
      <c r="AI9" s="102">
        <f t="shared" si="6"/>
        <v>101.37032972345104</v>
      </c>
      <c r="AJ9" s="217">
        <f>SUM(AG9/$AG$8)*100</f>
        <v>37.436121223618954</v>
      </c>
      <c r="AK9" s="135" t="s">
        <v>94</v>
      </c>
      <c r="AL9" s="104">
        <v>45461783</v>
      </c>
      <c r="AM9" s="101">
        <v>13085030</v>
      </c>
      <c r="AN9" s="102">
        <f t="shared" si="7"/>
        <v>247.43354046570775</v>
      </c>
      <c r="AO9" s="217">
        <f>SUM(AL9/$AL$8)*100</f>
        <v>38.625903147757654</v>
      </c>
      <c r="AP9" s="99" t="s">
        <v>94</v>
      </c>
      <c r="AQ9" s="105">
        <v>6145636</v>
      </c>
      <c r="AR9" s="101">
        <v>941923</v>
      </c>
      <c r="AS9" s="102">
        <f t="shared" si="8"/>
        <v>552.45630481472472</v>
      </c>
      <c r="AT9" s="217">
        <f>SUM(AQ9/$AQ$8)*100</f>
        <v>46.920744900636038</v>
      </c>
      <c r="AU9" s="99" t="s">
        <v>99</v>
      </c>
      <c r="AV9" s="105">
        <v>0</v>
      </c>
      <c r="AW9" s="101">
        <v>0</v>
      </c>
      <c r="AX9" s="101">
        <v>0</v>
      </c>
      <c r="AY9" s="140"/>
      <c r="AZ9" s="223" t="s">
        <v>99</v>
      </c>
      <c r="BA9" s="140">
        <v>0</v>
      </c>
    </row>
    <row r="10" spans="1:53" s="141" customFormat="1" ht="25.5">
      <c r="A10" s="135" t="s">
        <v>33</v>
      </c>
      <c r="B10" s="136" t="s">
        <v>95</v>
      </c>
      <c r="C10" s="136">
        <v>377</v>
      </c>
      <c r="D10" s="137">
        <v>674</v>
      </c>
      <c r="E10" s="138">
        <f t="shared" si="0"/>
        <v>-44.065281899109785</v>
      </c>
      <c r="F10" s="164">
        <f t="shared" ref="F10:F16" si="9">SUM(C10/$C$8)*100</f>
        <v>21.579851173440183</v>
      </c>
      <c r="G10" s="135" t="s">
        <v>94</v>
      </c>
      <c r="H10" s="139">
        <v>75262</v>
      </c>
      <c r="I10" s="137">
        <v>37860</v>
      </c>
      <c r="J10" s="138">
        <f t="shared" si="1"/>
        <v>98.790279978869506</v>
      </c>
      <c r="K10" s="164">
        <f t="shared" ref="K10:K16" si="10">SUM(H10/$H$8)*100</f>
        <v>33.271295760078154</v>
      </c>
      <c r="L10" s="135" t="s">
        <v>94</v>
      </c>
      <c r="M10" s="139">
        <v>75091</v>
      </c>
      <c r="N10" s="137">
        <v>37832</v>
      </c>
      <c r="O10" s="138">
        <f t="shared" si="2"/>
        <v>98.485409177415946</v>
      </c>
      <c r="P10" s="164">
        <f t="shared" ref="P10:P16" si="11">SUM(M10/$M$8)*100</f>
        <v>33.286640749327319</v>
      </c>
      <c r="Q10" s="135" t="s">
        <v>94</v>
      </c>
      <c r="R10" s="139">
        <v>14617585</v>
      </c>
      <c r="S10" s="137">
        <v>6452064</v>
      </c>
      <c r="T10" s="138">
        <f t="shared" si="3"/>
        <v>126.55672665367237</v>
      </c>
      <c r="U10" s="164">
        <f t="shared" ref="U10:U16" si="12">SUM(R10/$R$8)*100</f>
        <v>29.380720916189969</v>
      </c>
      <c r="V10" s="135" t="s">
        <v>102</v>
      </c>
      <c r="W10" s="139">
        <v>103848775</v>
      </c>
      <c r="X10" s="137">
        <v>72234941</v>
      </c>
      <c r="Y10" s="138">
        <f t="shared" si="4"/>
        <v>43.765293585551632</v>
      </c>
      <c r="Z10" s="164">
        <f t="shared" ref="Z10:Z16" si="13">SUM(W10/$W$8)*100</f>
        <v>34.496471520754049</v>
      </c>
      <c r="AA10" s="135" t="s">
        <v>102</v>
      </c>
      <c r="AB10" s="139">
        <v>94546342</v>
      </c>
      <c r="AC10" s="137">
        <v>60683646</v>
      </c>
      <c r="AD10" s="138">
        <f t="shared" si="5"/>
        <v>55.802012950902792</v>
      </c>
      <c r="AE10" s="164">
        <f t="shared" ref="AE10:AE16" si="14">SUM(AB10/$AB$8)*100</f>
        <v>35.095647971277991</v>
      </c>
      <c r="AF10" s="135" t="s">
        <v>102</v>
      </c>
      <c r="AG10" s="104">
        <v>101179319</v>
      </c>
      <c r="AH10" s="101">
        <v>70684810</v>
      </c>
      <c r="AI10" s="102">
        <f t="shared" si="6"/>
        <v>43.141530690964579</v>
      </c>
      <c r="AJ10" s="217">
        <f t="shared" ref="AJ10:AJ16" si="15">SUM(AG10/$AG$8)*100</f>
        <v>34.286591599648546</v>
      </c>
      <c r="AK10" s="135" t="s">
        <v>102</v>
      </c>
      <c r="AL10" s="104">
        <v>41164699</v>
      </c>
      <c r="AM10" s="101">
        <v>14965247</v>
      </c>
      <c r="AN10" s="102">
        <f t="shared" si="7"/>
        <v>175.06862399264108</v>
      </c>
      <c r="AO10" s="217">
        <f t="shared" ref="AO10:AO16" si="16">SUM(AL10/$AL$8)*100</f>
        <v>34.974951965271494</v>
      </c>
      <c r="AP10" s="99" t="s">
        <v>102</v>
      </c>
      <c r="AQ10" s="105">
        <v>5209347</v>
      </c>
      <c r="AR10" s="101">
        <v>1178400</v>
      </c>
      <c r="AS10" s="102">
        <f t="shared" si="8"/>
        <v>342.06950101832996</v>
      </c>
      <c r="AT10" s="217">
        <f t="shared" ref="AT10:AT16" si="17">SUM(AQ10/$AQ$8)*100</f>
        <v>39.7723590668067</v>
      </c>
      <c r="AU10" s="99" t="s">
        <v>94</v>
      </c>
      <c r="AV10" s="105">
        <v>0</v>
      </c>
      <c r="AW10" s="101">
        <v>0</v>
      </c>
      <c r="AX10" s="101">
        <v>0</v>
      </c>
      <c r="AY10" s="140"/>
      <c r="AZ10" s="222" t="s">
        <v>94</v>
      </c>
      <c r="BA10" s="140">
        <v>0</v>
      </c>
    </row>
    <row r="11" spans="1:53" s="141" customFormat="1" ht="25.5">
      <c r="A11" s="135" t="s">
        <v>29</v>
      </c>
      <c r="B11" s="136" t="s">
        <v>100</v>
      </c>
      <c r="C11" s="136">
        <v>248</v>
      </c>
      <c r="D11" s="137">
        <v>184</v>
      </c>
      <c r="E11" s="138">
        <f t="shared" si="0"/>
        <v>34.782608695652172</v>
      </c>
      <c r="F11" s="164">
        <f t="shared" si="9"/>
        <v>14.195764167143674</v>
      </c>
      <c r="G11" s="135" t="s">
        <v>98</v>
      </c>
      <c r="H11" s="139">
        <v>26010</v>
      </c>
      <c r="I11" s="137">
        <v>16588</v>
      </c>
      <c r="J11" s="138">
        <f t="shared" si="1"/>
        <v>56.800096455268864</v>
      </c>
      <c r="K11" s="164">
        <f t="shared" si="10"/>
        <v>11.498317912354613</v>
      </c>
      <c r="L11" s="135" t="s">
        <v>98</v>
      </c>
      <c r="M11" s="139">
        <v>25965</v>
      </c>
      <c r="N11" s="137">
        <v>16513</v>
      </c>
      <c r="O11" s="138">
        <f t="shared" si="2"/>
        <v>57.239750499606366</v>
      </c>
      <c r="P11" s="164">
        <f t="shared" si="11"/>
        <v>11.509869718824943</v>
      </c>
      <c r="Q11" s="135" t="s">
        <v>98</v>
      </c>
      <c r="R11" s="139">
        <v>7231770</v>
      </c>
      <c r="S11" s="137">
        <v>3101383</v>
      </c>
      <c r="T11" s="138">
        <f t="shared" si="3"/>
        <v>133.17887535979915</v>
      </c>
      <c r="U11" s="164">
        <f t="shared" si="12"/>
        <v>14.535548525975742</v>
      </c>
      <c r="V11" s="135" t="s">
        <v>98</v>
      </c>
      <c r="W11" s="139">
        <v>31334796</v>
      </c>
      <c r="X11" s="137">
        <v>16498439</v>
      </c>
      <c r="Y11" s="138">
        <f t="shared" si="4"/>
        <v>89.925822679345615</v>
      </c>
      <c r="Z11" s="164">
        <f t="shared" si="13"/>
        <v>10.40878814239877</v>
      </c>
      <c r="AA11" s="135" t="s">
        <v>98</v>
      </c>
      <c r="AB11" s="139">
        <v>25656292</v>
      </c>
      <c r="AC11" s="137">
        <v>11637034</v>
      </c>
      <c r="AD11" s="138">
        <f t="shared" si="5"/>
        <v>120.47105817513292</v>
      </c>
      <c r="AE11" s="164">
        <f t="shared" si="14"/>
        <v>9.5236280244487492</v>
      </c>
      <c r="AF11" s="135" t="s">
        <v>98</v>
      </c>
      <c r="AG11" s="104">
        <v>30895126</v>
      </c>
      <c r="AH11" s="101">
        <v>15970576</v>
      </c>
      <c r="AI11" s="102">
        <f t="shared" si="6"/>
        <v>93.450292588069445</v>
      </c>
      <c r="AJ11" s="217">
        <f t="shared" si="15"/>
        <v>10.469417842016544</v>
      </c>
      <c r="AK11" s="135" t="s">
        <v>98</v>
      </c>
      <c r="AL11" s="104">
        <v>14946379</v>
      </c>
      <c r="AM11" s="101">
        <v>5358650</v>
      </c>
      <c r="AN11" s="102">
        <f t="shared" si="7"/>
        <v>178.92060500312579</v>
      </c>
      <c r="AO11" s="217">
        <f t="shared" si="16"/>
        <v>12.698960523912554</v>
      </c>
      <c r="AP11" s="99" t="s">
        <v>99</v>
      </c>
      <c r="AQ11" s="105">
        <v>801372</v>
      </c>
      <c r="AR11" s="101">
        <v>142258</v>
      </c>
      <c r="AS11" s="102">
        <f t="shared" si="8"/>
        <v>463.32297656370815</v>
      </c>
      <c r="AT11" s="217">
        <f t="shared" si="17"/>
        <v>6.118320574552822</v>
      </c>
      <c r="AU11" s="99" t="s">
        <v>102</v>
      </c>
      <c r="AV11" s="105">
        <v>7741</v>
      </c>
      <c r="AW11" s="101">
        <v>0</v>
      </c>
      <c r="AX11" s="101">
        <v>0</v>
      </c>
      <c r="AY11" s="140"/>
      <c r="AZ11" s="222" t="s">
        <v>102</v>
      </c>
      <c r="BA11" s="140">
        <v>0</v>
      </c>
    </row>
    <row r="12" spans="1:53" s="133" customFormat="1" ht="25.5">
      <c r="A12" s="99" t="s">
        <v>40</v>
      </c>
      <c r="B12" s="100" t="s">
        <v>41</v>
      </c>
      <c r="C12" s="100">
        <v>227</v>
      </c>
      <c r="D12" s="101">
        <v>182</v>
      </c>
      <c r="E12" s="102">
        <f t="shared" si="0"/>
        <v>24.725274725274726</v>
      </c>
      <c r="F12" s="164">
        <f t="shared" si="9"/>
        <v>12.993703491700057</v>
      </c>
      <c r="G12" s="99" t="s">
        <v>99</v>
      </c>
      <c r="H12" s="104">
        <v>15382</v>
      </c>
      <c r="I12" s="134">
        <v>7393</v>
      </c>
      <c r="J12" s="102">
        <f t="shared" si="1"/>
        <v>108.06167996753686</v>
      </c>
      <c r="K12" s="164">
        <f t="shared" si="10"/>
        <v>6.7999664024543893</v>
      </c>
      <c r="L12" s="99" t="s">
        <v>99</v>
      </c>
      <c r="M12" s="104">
        <v>15272</v>
      </c>
      <c r="N12" s="134">
        <v>7365</v>
      </c>
      <c r="O12" s="102">
        <f t="shared" si="2"/>
        <v>107.35913102511883</v>
      </c>
      <c r="P12" s="164">
        <f t="shared" si="11"/>
        <v>6.7698336355052779</v>
      </c>
      <c r="Q12" s="99" t="s">
        <v>99</v>
      </c>
      <c r="R12" s="104">
        <v>3936553</v>
      </c>
      <c r="S12" s="101">
        <v>1019991</v>
      </c>
      <c r="T12" s="102">
        <f t="shared" si="3"/>
        <v>285.93997398016256</v>
      </c>
      <c r="U12" s="164">
        <f t="shared" si="12"/>
        <v>7.9123032337277577</v>
      </c>
      <c r="V12" s="99" t="s">
        <v>99</v>
      </c>
      <c r="W12" s="104">
        <v>25111060</v>
      </c>
      <c r="X12" s="101">
        <v>12359190</v>
      </c>
      <c r="Y12" s="102">
        <f t="shared" si="4"/>
        <v>103.17723087030784</v>
      </c>
      <c r="Z12" s="164">
        <f t="shared" si="13"/>
        <v>8.341388390435478</v>
      </c>
      <c r="AA12" s="99" t="s">
        <v>99</v>
      </c>
      <c r="AB12" s="104">
        <v>24312883</v>
      </c>
      <c r="AC12" s="101">
        <v>10441090</v>
      </c>
      <c r="AD12" s="102">
        <f t="shared" si="5"/>
        <v>132.85770930046573</v>
      </c>
      <c r="AE12" s="164">
        <f t="shared" si="14"/>
        <v>9.0249539525798816</v>
      </c>
      <c r="AF12" s="99" t="s">
        <v>99</v>
      </c>
      <c r="AG12" s="104">
        <v>24937500</v>
      </c>
      <c r="AH12" s="101">
        <v>12151367</v>
      </c>
      <c r="AI12" s="102">
        <f t="shared" si="6"/>
        <v>105.22382378871447</v>
      </c>
      <c r="AJ12" s="217">
        <f t="shared" si="15"/>
        <v>8.4505597237340133</v>
      </c>
      <c r="AK12" s="99" t="s">
        <v>99</v>
      </c>
      <c r="AL12" s="104">
        <v>6476049</v>
      </c>
      <c r="AM12" s="101">
        <v>2626259</v>
      </c>
      <c r="AN12" s="102">
        <f t="shared" si="7"/>
        <v>146.58836009700491</v>
      </c>
      <c r="AO12" s="217">
        <f t="shared" si="16"/>
        <v>5.5022752067188563</v>
      </c>
      <c r="AP12" s="99" t="s">
        <v>98</v>
      </c>
      <c r="AQ12" s="105">
        <v>296612</v>
      </c>
      <c r="AR12" s="101">
        <v>282601</v>
      </c>
      <c r="AS12" s="102">
        <f t="shared" si="8"/>
        <v>4.9578734682467429</v>
      </c>
      <c r="AT12" s="217">
        <f t="shared" si="17"/>
        <v>2.2645753810455838</v>
      </c>
      <c r="AU12" s="99" t="s">
        <v>103</v>
      </c>
      <c r="AV12" s="105">
        <v>3200</v>
      </c>
      <c r="AW12" s="101">
        <v>0</v>
      </c>
      <c r="AX12" s="101">
        <v>0</v>
      </c>
      <c r="AY12" s="106"/>
      <c r="AZ12" s="223" t="s">
        <v>103</v>
      </c>
      <c r="BA12" s="106">
        <v>0</v>
      </c>
    </row>
    <row r="13" spans="1:53" s="133" customFormat="1" ht="25.5">
      <c r="A13" s="99" t="s">
        <v>34</v>
      </c>
      <c r="B13" s="100" t="s">
        <v>3</v>
      </c>
      <c r="C13" s="100">
        <v>92</v>
      </c>
      <c r="D13" s="101">
        <v>36</v>
      </c>
      <c r="E13" s="102">
        <f t="shared" si="0"/>
        <v>155.55555555555554</v>
      </c>
      <c r="F13" s="164">
        <f t="shared" si="9"/>
        <v>5.2661705781339441</v>
      </c>
      <c r="G13" s="99" t="s">
        <v>103</v>
      </c>
      <c r="H13" s="104">
        <v>8405</v>
      </c>
      <c r="I13" s="101">
        <v>3008</v>
      </c>
      <c r="J13" s="102">
        <f t="shared" si="1"/>
        <v>179.4215425531915</v>
      </c>
      <c r="K13" s="164">
        <f t="shared" si="10"/>
        <v>3.7156233007820267</v>
      </c>
      <c r="L13" s="99" t="s">
        <v>103</v>
      </c>
      <c r="M13" s="104">
        <v>8396</v>
      </c>
      <c r="N13" s="101">
        <v>3000</v>
      </c>
      <c r="O13" s="102">
        <f t="shared" si="2"/>
        <v>179.86666666666667</v>
      </c>
      <c r="P13" s="164">
        <f t="shared" si="11"/>
        <v>3.7218126770365574</v>
      </c>
      <c r="Q13" s="99" t="s">
        <v>103</v>
      </c>
      <c r="R13" s="104">
        <v>1092179</v>
      </c>
      <c r="S13" s="101">
        <v>1161035</v>
      </c>
      <c r="T13" s="102">
        <f t="shared" si="3"/>
        <v>-5.9305705685013805</v>
      </c>
      <c r="U13" s="164">
        <f t="shared" si="12"/>
        <v>2.1952330969529812</v>
      </c>
      <c r="V13" s="99" t="s">
        <v>103</v>
      </c>
      <c r="W13" s="104">
        <v>5713741</v>
      </c>
      <c r="X13" s="101">
        <v>5594964</v>
      </c>
      <c r="Y13" s="102">
        <f t="shared" si="4"/>
        <v>2.1229269750439927</v>
      </c>
      <c r="Z13" s="164">
        <f t="shared" si="13"/>
        <v>1.8979896843604052</v>
      </c>
      <c r="AA13" s="99" t="s">
        <v>103</v>
      </c>
      <c r="AB13" s="104">
        <v>5436057</v>
      </c>
      <c r="AC13" s="101">
        <v>3577317</v>
      </c>
      <c r="AD13" s="102">
        <f t="shared" si="5"/>
        <v>51.95905199343531</v>
      </c>
      <c r="AE13" s="164">
        <f t="shared" si="14"/>
        <v>2.017866992927146</v>
      </c>
      <c r="AF13" s="99" t="s">
        <v>103</v>
      </c>
      <c r="AG13" s="104">
        <v>5675768</v>
      </c>
      <c r="AH13" s="101">
        <v>5582187</v>
      </c>
      <c r="AI13" s="102">
        <f t="shared" si="6"/>
        <v>1.676421803855721</v>
      </c>
      <c r="AJ13" s="217">
        <f t="shared" si="15"/>
        <v>1.9233450210349217</v>
      </c>
      <c r="AK13" s="99" t="s">
        <v>109</v>
      </c>
      <c r="AL13" s="104">
        <v>2486277</v>
      </c>
      <c r="AM13" s="101">
        <v>742352</v>
      </c>
      <c r="AN13" s="102">
        <f t="shared" si="7"/>
        <v>234.91887945341296</v>
      </c>
      <c r="AO13" s="217">
        <f t="shared" si="16"/>
        <v>2.1124269279209185</v>
      </c>
      <c r="AP13" s="99" t="s">
        <v>106</v>
      </c>
      <c r="AQ13" s="105">
        <v>159659</v>
      </c>
      <c r="AR13" s="101">
        <v>103452</v>
      </c>
      <c r="AS13" s="102">
        <f t="shared" si="8"/>
        <v>54.331477400146923</v>
      </c>
      <c r="AT13" s="217">
        <f t="shared" si="17"/>
        <v>1.2189656546679057</v>
      </c>
      <c r="AU13" s="99" t="s">
        <v>106</v>
      </c>
      <c r="AV13" s="105">
        <v>0</v>
      </c>
      <c r="AW13" s="101">
        <v>0</v>
      </c>
      <c r="AX13" s="101">
        <v>0</v>
      </c>
      <c r="AY13" s="106"/>
      <c r="AZ13" s="223" t="s">
        <v>35</v>
      </c>
      <c r="BA13" s="106">
        <v>0</v>
      </c>
    </row>
    <row r="14" spans="1:53" s="133" customFormat="1" ht="38.25">
      <c r="A14" s="99" t="s">
        <v>54</v>
      </c>
      <c r="B14" s="100" t="s">
        <v>5</v>
      </c>
      <c r="C14" s="100">
        <v>83</v>
      </c>
      <c r="D14" s="101">
        <v>53</v>
      </c>
      <c r="E14" s="102">
        <f t="shared" si="0"/>
        <v>56.603773584905667</v>
      </c>
      <c r="F14" s="164">
        <f t="shared" si="9"/>
        <v>4.7510017172295358</v>
      </c>
      <c r="G14" s="99" t="s">
        <v>105</v>
      </c>
      <c r="H14" s="104">
        <v>5265</v>
      </c>
      <c r="I14" s="101">
        <v>2962</v>
      </c>
      <c r="J14" s="102">
        <f t="shared" si="1"/>
        <v>77.751519243754231</v>
      </c>
      <c r="K14" s="164">
        <f t="shared" si="10"/>
        <v>2.3275141794904664</v>
      </c>
      <c r="L14" s="99" t="s">
        <v>108</v>
      </c>
      <c r="M14" s="104">
        <v>5236</v>
      </c>
      <c r="N14" s="101">
        <v>2952</v>
      </c>
      <c r="O14" s="102">
        <f t="shared" si="2"/>
        <v>77.371273712737135</v>
      </c>
      <c r="P14" s="164">
        <f t="shared" si="11"/>
        <v>2.3210351568560523</v>
      </c>
      <c r="Q14" s="99" t="s">
        <v>109</v>
      </c>
      <c r="R14" s="104">
        <v>784508</v>
      </c>
      <c r="S14" s="101">
        <v>555318</v>
      </c>
      <c r="T14" s="102">
        <f t="shared" si="3"/>
        <v>41.271847842137291</v>
      </c>
      <c r="U14" s="164">
        <f t="shared" si="12"/>
        <v>1.5768275405628467</v>
      </c>
      <c r="V14" s="99" t="s">
        <v>104</v>
      </c>
      <c r="W14" s="104">
        <v>4644225</v>
      </c>
      <c r="X14" s="101">
        <v>3341524</v>
      </c>
      <c r="Y14" s="102">
        <f t="shared" si="4"/>
        <v>38.985235479380066</v>
      </c>
      <c r="Z14" s="164">
        <f t="shared" si="13"/>
        <v>1.5427180094177708</v>
      </c>
      <c r="AA14" s="99" t="s">
        <v>104</v>
      </c>
      <c r="AB14" s="104">
        <v>4195001</v>
      </c>
      <c r="AC14" s="101">
        <v>2381668</v>
      </c>
      <c r="AD14" s="102">
        <f t="shared" si="5"/>
        <v>76.137102232552991</v>
      </c>
      <c r="AE14" s="164">
        <f t="shared" si="14"/>
        <v>1.5571864042625694</v>
      </c>
      <c r="AF14" s="99" t="s">
        <v>104</v>
      </c>
      <c r="AG14" s="104">
        <v>4600614</v>
      </c>
      <c r="AH14" s="101">
        <v>3304544</v>
      </c>
      <c r="AI14" s="102">
        <f t="shared" si="6"/>
        <v>39.220842573135648</v>
      </c>
      <c r="AJ14" s="217">
        <f t="shared" si="15"/>
        <v>1.5590080550515022</v>
      </c>
      <c r="AK14" s="99" t="s">
        <v>103</v>
      </c>
      <c r="AL14" s="104">
        <v>1968566</v>
      </c>
      <c r="AM14" s="101">
        <v>2105765</v>
      </c>
      <c r="AN14" s="102">
        <f t="shared" si="7"/>
        <v>-6.515399391670007</v>
      </c>
      <c r="AO14" s="217">
        <f t="shared" si="16"/>
        <v>1.6725617571129729</v>
      </c>
      <c r="AP14" s="99" t="s">
        <v>105</v>
      </c>
      <c r="AQ14" s="105">
        <v>124599</v>
      </c>
      <c r="AR14" s="101">
        <v>17499</v>
      </c>
      <c r="AS14" s="102">
        <f t="shared" si="8"/>
        <v>612.03497342705293</v>
      </c>
      <c r="AT14" s="217">
        <f t="shared" si="17"/>
        <v>0.95128932040139547</v>
      </c>
      <c r="AU14" s="99" t="s">
        <v>36</v>
      </c>
      <c r="AV14" s="105">
        <v>0</v>
      </c>
      <c r="AW14" s="103"/>
      <c r="AX14" s="103"/>
      <c r="AY14" s="106"/>
      <c r="AZ14" s="223" t="s">
        <v>36</v>
      </c>
      <c r="BA14" s="106">
        <v>0</v>
      </c>
    </row>
    <row r="15" spans="1:53" s="141" customFormat="1">
      <c r="A15" s="135"/>
      <c r="B15" s="136" t="s">
        <v>93</v>
      </c>
      <c r="C15" s="136">
        <f>SUM(C16:C24)</f>
        <v>278</v>
      </c>
      <c r="D15" s="219">
        <f>SUM(D16:D22)</f>
        <v>124</v>
      </c>
      <c r="E15" s="138">
        <f>((C15/D15)-1)*100</f>
        <v>124.19354838709675</v>
      </c>
      <c r="F15" s="164">
        <f>SUM(C15/$C$8)*100</f>
        <v>15.912993703491701</v>
      </c>
      <c r="G15" s="135" t="s">
        <v>93</v>
      </c>
      <c r="H15" s="167">
        <f>SUM(H16:H24)</f>
        <v>17311</v>
      </c>
      <c r="I15" s="167">
        <f>SUM(I16:I24)</f>
        <v>10952</v>
      </c>
      <c r="J15" s="138">
        <f>((H15/I15)-1)*100</f>
        <v>58.062454346238134</v>
      </c>
      <c r="K15" s="164">
        <f>SUM(H15/$H$8)*100</f>
        <v>7.6527251588147136</v>
      </c>
      <c r="L15" s="135" t="s">
        <v>93</v>
      </c>
      <c r="M15" s="167">
        <f t="shared" ref="M15:N15" si="18">SUM(M16:M24)</f>
        <v>17212</v>
      </c>
      <c r="N15" s="167">
        <f t="shared" si="18"/>
        <v>10891</v>
      </c>
      <c r="O15" s="138">
        <f>((M15/N15)-1)*100</f>
        <v>58.038747589753001</v>
      </c>
      <c r="P15" s="164">
        <f>SUM(M15/$M$8)*100</f>
        <v>7.6298046447300178</v>
      </c>
      <c r="Q15" s="135" t="s">
        <v>93</v>
      </c>
      <c r="R15" s="167">
        <f t="shared" ref="R15:S15" si="19">SUM(R16:R24)</f>
        <v>2866354</v>
      </c>
      <c r="S15" s="167">
        <f t="shared" si="19"/>
        <v>1477659</v>
      </c>
      <c r="T15" s="138">
        <f>((R15/S15)-1)*100</f>
        <v>93.979395787526073</v>
      </c>
      <c r="U15" s="164">
        <f>SUM(R15/$R$8)*100</f>
        <v>5.7612489970815819</v>
      </c>
      <c r="V15" s="135" t="s">
        <v>93</v>
      </c>
      <c r="W15" s="167">
        <f>SUM(W16:W24)</f>
        <v>17808043</v>
      </c>
      <c r="X15" s="167">
        <f>SUM(X16:X24)</f>
        <v>10109256</v>
      </c>
      <c r="Y15" s="138">
        <f>((W15/X15)-1)*100</f>
        <v>76.155821951684672</v>
      </c>
      <c r="Z15" s="164">
        <f>SUM(W15/$W$8)*100</f>
        <v>5.9154732271985244</v>
      </c>
      <c r="AA15" s="135" t="s">
        <v>93</v>
      </c>
      <c r="AB15" s="167">
        <f>SUM(AB16:AB24)</f>
        <v>15542803</v>
      </c>
      <c r="AC15" s="167">
        <f>SUM(AC16:AC24)</f>
        <v>7653872</v>
      </c>
      <c r="AD15" s="138">
        <f>((AB15/AC15)-1)*100</f>
        <v>103.07111224227424</v>
      </c>
      <c r="AE15" s="164">
        <f>SUM(AB15/$AB$8)*100</f>
        <v>5.769496006253986</v>
      </c>
      <c r="AF15" s="135" t="s">
        <v>93</v>
      </c>
      <c r="AG15" s="218">
        <f>SUM(AG16:AG24)</f>
        <v>17336926</v>
      </c>
      <c r="AH15" s="218">
        <f>SUM(AH16:AH24)</f>
        <v>10023771</v>
      </c>
      <c r="AI15" s="102">
        <f>((AG15/AH15)-1)*100</f>
        <v>72.958121249976671</v>
      </c>
      <c r="AJ15" s="217">
        <f>SUM(AG15/$AG$8)*100</f>
        <v>5.8749565348955199</v>
      </c>
      <c r="AK15" s="135" t="s">
        <v>93</v>
      </c>
      <c r="AL15" s="218">
        <f>SUM(AL16:AL24)</f>
        <v>5193905</v>
      </c>
      <c r="AM15" s="218">
        <f>SUM(AM16:AM24)</f>
        <v>3162924</v>
      </c>
      <c r="AN15" s="102">
        <f>((AL15/AM15)-1)*100</f>
        <v>64.212134088583866</v>
      </c>
      <c r="AO15" s="217">
        <f>SUM(AL15/$AL$8)*100</f>
        <v>4.4129213209401446</v>
      </c>
      <c r="AP15" s="99" t="s">
        <v>93</v>
      </c>
      <c r="AQ15" s="218">
        <f>SUM(AQ16:AQ24)</f>
        <v>360683</v>
      </c>
      <c r="AR15" s="218">
        <f>SUM(AR16:AR24)</f>
        <v>345139</v>
      </c>
      <c r="AS15" s="102">
        <f>((AQ15/AR15)-1)*100</f>
        <v>4.5036927151089756</v>
      </c>
      <c r="AT15" s="217">
        <f>SUM(AQ15/$AQ$8)*100</f>
        <v>2.7537451018895536</v>
      </c>
      <c r="AU15" s="99" t="s">
        <v>93</v>
      </c>
      <c r="AV15" s="105"/>
      <c r="AW15" s="101"/>
      <c r="AX15" s="101"/>
      <c r="AY15" s="140"/>
      <c r="AZ15" s="222" t="s">
        <v>93</v>
      </c>
      <c r="BA15" s="140"/>
    </row>
    <row r="16" spans="1:53" s="133" customFormat="1" ht="25.5">
      <c r="A16" s="99" t="s">
        <v>35</v>
      </c>
      <c r="B16" s="100" t="s">
        <v>4</v>
      </c>
      <c r="C16" s="100">
        <v>80</v>
      </c>
      <c r="D16" s="101">
        <v>13</v>
      </c>
      <c r="E16" s="102">
        <f t="shared" si="0"/>
        <v>515.38461538461547</v>
      </c>
      <c r="F16" s="164">
        <f t="shared" si="9"/>
        <v>4.5792787635947336</v>
      </c>
      <c r="G16" s="99" t="s">
        <v>104</v>
      </c>
      <c r="H16" s="104">
        <v>4847</v>
      </c>
      <c r="I16" s="101">
        <v>3124</v>
      </c>
      <c r="J16" s="102">
        <f t="shared" si="1"/>
        <v>55.153649167733661</v>
      </c>
      <c r="K16" s="164">
        <f t="shared" si="10"/>
        <v>2.1427276786306351</v>
      </c>
      <c r="L16" s="99" t="s">
        <v>104</v>
      </c>
      <c r="M16" s="104">
        <v>4843</v>
      </c>
      <c r="N16" s="101">
        <v>3101</v>
      </c>
      <c r="O16" s="102">
        <f t="shared" si="2"/>
        <v>56.175427281522097</v>
      </c>
      <c r="P16" s="164">
        <f t="shared" si="11"/>
        <v>2.1468245348842365</v>
      </c>
      <c r="Q16" s="99" t="s">
        <v>108</v>
      </c>
      <c r="R16" s="104">
        <v>733126</v>
      </c>
      <c r="S16" s="101">
        <v>506069</v>
      </c>
      <c r="T16" s="102">
        <f t="shared" si="3"/>
        <v>44.8668067002721</v>
      </c>
      <c r="U16" s="164">
        <f t="shared" si="12"/>
        <v>1.4735519172560096</v>
      </c>
      <c r="V16" s="99" t="s">
        <v>109</v>
      </c>
      <c r="W16" s="104">
        <v>4617599</v>
      </c>
      <c r="X16" s="101">
        <v>2160912</v>
      </c>
      <c r="Y16" s="102">
        <f t="shared" si="4"/>
        <v>113.68750786704874</v>
      </c>
      <c r="Z16" s="164">
        <f t="shared" si="13"/>
        <v>1.5338733884705174</v>
      </c>
      <c r="AA16" s="99" t="s">
        <v>108</v>
      </c>
      <c r="AB16" s="104">
        <v>4032451</v>
      </c>
      <c r="AC16" s="101">
        <v>1095540</v>
      </c>
      <c r="AD16" s="102">
        <f t="shared" si="5"/>
        <v>268.07884696131589</v>
      </c>
      <c r="AE16" s="164">
        <f t="shared" si="14"/>
        <v>1.4968477654844425</v>
      </c>
      <c r="AF16" s="99" t="s">
        <v>109</v>
      </c>
      <c r="AG16" s="104">
        <v>4514788</v>
      </c>
      <c r="AH16" s="101">
        <v>2100091</v>
      </c>
      <c r="AI16" s="102">
        <f t="shared" si="6"/>
        <v>114.98058893638418</v>
      </c>
      <c r="AJ16" s="217">
        <f t="shared" si="15"/>
        <v>1.52992423594978</v>
      </c>
      <c r="AK16" s="99" t="s">
        <v>104</v>
      </c>
      <c r="AL16" s="104">
        <v>1460232</v>
      </c>
      <c r="AM16" s="101">
        <v>1150441</v>
      </c>
      <c r="AN16" s="102">
        <f t="shared" si="7"/>
        <v>26.928021515227641</v>
      </c>
      <c r="AO16" s="217">
        <f t="shared" si="16"/>
        <v>1.2406636098117061</v>
      </c>
      <c r="AP16" s="99" t="s">
        <v>104</v>
      </c>
      <c r="AQ16" s="105">
        <v>117457</v>
      </c>
      <c r="AR16" s="101">
        <v>132111</v>
      </c>
      <c r="AS16" s="102">
        <f t="shared" si="8"/>
        <v>-11.092187630098937</v>
      </c>
      <c r="AT16" s="217">
        <f t="shared" si="17"/>
        <v>0.89676152863495451</v>
      </c>
      <c r="AU16" s="99" t="s">
        <v>107</v>
      </c>
      <c r="AV16" s="105">
        <v>0</v>
      </c>
      <c r="AW16" s="101">
        <v>0</v>
      </c>
      <c r="AX16" s="101">
        <v>0</v>
      </c>
      <c r="AY16" s="106"/>
      <c r="AZ16" s="223" t="s">
        <v>107</v>
      </c>
      <c r="BA16" s="106">
        <v>0</v>
      </c>
    </row>
    <row r="17" spans="1:53" s="131" customFormat="1" ht="25.5">
      <c r="A17" s="122" t="s">
        <v>42</v>
      </c>
      <c r="B17" s="123" t="s">
        <v>43</v>
      </c>
      <c r="C17" s="123">
        <v>63</v>
      </c>
      <c r="D17" s="124">
        <v>23</v>
      </c>
      <c r="E17" s="125">
        <f t="shared" si="0"/>
        <v>173.91304347826087</v>
      </c>
      <c r="F17" s="126"/>
      <c r="G17" s="122" t="s">
        <v>35</v>
      </c>
      <c r="H17" s="127">
        <v>3611</v>
      </c>
      <c r="I17" s="124">
        <v>1869</v>
      </c>
      <c r="J17" s="125">
        <f t="shared" si="1"/>
        <v>93.204922418405573</v>
      </c>
      <c r="K17" s="128"/>
      <c r="L17" s="122" t="s">
        <v>35</v>
      </c>
      <c r="M17" s="127">
        <v>3540</v>
      </c>
      <c r="N17" s="124">
        <v>1863</v>
      </c>
      <c r="O17" s="125">
        <f t="shared" si="2"/>
        <v>90.016103059581326</v>
      </c>
      <c r="P17" s="128"/>
      <c r="Q17" s="122" t="s">
        <v>35</v>
      </c>
      <c r="R17" s="127">
        <v>652097</v>
      </c>
      <c r="S17" s="124">
        <v>212427</v>
      </c>
      <c r="T17" s="125">
        <f t="shared" si="3"/>
        <v>206.97463128510029</v>
      </c>
      <c r="U17" s="128"/>
      <c r="V17" s="122" t="s">
        <v>42</v>
      </c>
      <c r="W17" s="127">
        <v>4243457</v>
      </c>
      <c r="X17" s="124">
        <v>2055183</v>
      </c>
      <c r="Y17" s="125">
        <f t="shared" si="4"/>
        <v>106.47587100516111</v>
      </c>
      <c r="Z17" s="128"/>
      <c r="AA17" s="122" t="s">
        <v>35</v>
      </c>
      <c r="AB17" s="127">
        <v>3439225</v>
      </c>
      <c r="AC17" s="124">
        <v>2878112</v>
      </c>
      <c r="AD17" s="125">
        <f t="shared" si="5"/>
        <v>19.495870904259462</v>
      </c>
      <c r="AE17" s="128"/>
      <c r="AF17" s="122" t="s">
        <v>42</v>
      </c>
      <c r="AG17" s="127">
        <v>4235485</v>
      </c>
      <c r="AH17" s="124">
        <v>2050739</v>
      </c>
      <c r="AI17" s="125">
        <f t="shared" si="6"/>
        <v>106.53457119604201</v>
      </c>
      <c r="AJ17" s="128"/>
      <c r="AK17" s="122" t="s">
        <v>35</v>
      </c>
      <c r="AL17" s="127">
        <v>1328304</v>
      </c>
      <c r="AM17" s="124">
        <v>599140</v>
      </c>
      <c r="AN17" s="125">
        <f t="shared" si="7"/>
        <v>121.7017725406416</v>
      </c>
      <c r="AO17" s="128"/>
      <c r="AP17" s="122" t="s">
        <v>44</v>
      </c>
      <c r="AQ17" s="129">
        <v>108770</v>
      </c>
      <c r="AR17" s="124">
        <v>116678</v>
      </c>
      <c r="AS17" s="125">
        <f t="shared" si="8"/>
        <v>-6.7776273162035716</v>
      </c>
      <c r="AT17" s="130"/>
      <c r="AU17" s="122" t="s">
        <v>40</v>
      </c>
      <c r="AV17" s="129">
        <v>0</v>
      </c>
      <c r="AW17" s="124">
        <v>0</v>
      </c>
      <c r="AX17" s="124">
        <v>0</v>
      </c>
      <c r="AY17" s="130"/>
      <c r="AZ17" s="224" t="s">
        <v>40</v>
      </c>
      <c r="BA17" s="130">
        <v>0</v>
      </c>
    </row>
    <row r="18" spans="1:53" s="131" customFormat="1" ht="25.5">
      <c r="A18" s="122" t="s">
        <v>52</v>
      </c>
      <c r="B18" s="123" t="s">
        <v>53</v>
      </c>
      <c r="C18" s="123">
        <v>56</v>
      </c>
      <c r="D18" s="124">
        <v>32</v>
      </c>
      <c r="E18" s="125">
        <f t="shared" si="0"/>
        <v>75</v>
      </c>
      <c r="F18" s="126"/>
      <c r="G18" s="122" t="s">
        <v>52</v>
      </c>
      <c r="H18" s="127">
        <v>3435</v>
      </c>
      <c r="I18" s="124">
        <v>1937</v>
      </c>
      <c r="J18" s="125">
        <f t="shared" si="1"/>
        <v>77.336086732059897</v>
      </c>
      <c r="K18" s="128"/>
      <c r="L18" s="122" t="s">
        <v>52</v>
      </c>
      <c r="M18" s="127">
        <v>3420</v>
      </c>
      <c r="N18" s="124">
        <v>1923</v>
      </c>
      <c r="O18" s="125">
        <f t="shared" si="2"/>
        <v>77.847113884555384</v>
      </c>
      <c r="P18" s="128"/>
      <c r="Q18" s="122" t="s">
        <v>54</v>
      </c>
      <c r="R18" s="127">
        <v>639893</v>
      </c>
      <c r="S18" s="124">
        <v>451528</v>
      </c>
      <c r="T18" s="125">
        <f t="shared" si="3"/>
        <v>41.71723569745398</v>
      </c>
      <c r="U18" s="128"/>
      <c r="V18" s="122" t="s">
        <v>35</v>
      </c>
      <c r="W18" s="127">
        <v>3764458</v>
      </c>
      <c r="X18" s="124">
        <v>3404798</v>
      </c>
      <c r="Y18" s="125">
        <f t="shared" si="4"/>
        <v>10.563328573383801</v>
      </c>
      <c r="Z18" s="128"/>
      <c r="AA18" s="122" t="s">
        <v>52</v>
      </c>
      <c r="AB18" s="127">
        <v>3340785</v>
      </c>
      <c r="AC18" s="124">
        <v>1846953</v>
      </c>
      <c r="AD18" s="125">
        <f t="shared" si="5"/>
        <v>80.880888685310339</v>
      </c>
      <c r="AE18" s="128"/>
      <c r="AF18" s="122" t="s">
        <v>35</v>
      </c>
      <c r="AG18" s="127">
        <v>3656971</v>
      </c>
      <c r="AH18" s="124">
        <v>3403169</v>
      </c>
      <c r="AI18" s="125">
        <f t="shared" si="6"/>
        <v>7.4578135849262761</v>
      </c>
      <c r="AJ18" s="128"/>
      <c r="AK18" s="122" t="s">
        <v>42</v>
      </c>
      <c r="AL18" s="127">
        <v>1093955</v>
      </c>
      <c r="AM18" s="124">
        <v>1015489</v>
      </c>
      <c r="AN18" s="125">
        <f t="shared" si="7"/>
        <v>7.7269177706503989</v>
      </c>
      <c r="AO18" s="128"/>
      <c r="AP18" s="122" t="s">
        <v>34</v>
      </c>
      <c r="AQ18" s="129">
        <v>107744</v>
      </c>
      <c r="AR18" s="124">
        <v>71338</v>
      </c>
      <c r="AS18" s="125">
        <f t="shared" si="8"/>
        <v>51.033109983459028</v>
      </c>
      <c r="AT18" s="130"/>
      <c r="AU18" s="122" t="s">
        <v>42</v>
      </c>
      <c r="AV18" s="129">
        <v>0</v>
      </c>
      <c r="AW18" s="124">
        <v>0</v>
      </c>
      <c r="AX18" s="124">
        <v>0</v>
      </c>
      <c r="AY18" s="130"/>
      <c r="AZ18" s="224" t="s">
        <v>42</v>
      </c>
      <c r="BA18" s="130">
        <v>0</v>
      </c>
    </row>
    <row r="19" spans="1:53" s="131" customFormat="1">
      <c r="A19" s="122" t="s">
        <v>44</v>
      </c>
      <c r="B19" s="123" t="s">
        <v>45</v>
      </c>
      <c r="C19" s="123">
        <v>43</v>
      </c>
      <c r="D19" s="124">
        <v>38</v>
      </c>
      <c r="E19" s="125">
        <f t="shared" si="0"/>
        <v>13.157894736842103</v>
      </c>
      <c r="F19" s="126"/>
      <c r="G19" s="122" t="s">
        <v>44</v>
      </c>
      <c r="H19" s="127">
        <v>2845</v>
      </c>
      <c r="I19" s="124">
        <v>3227</v>
      </c>
      <c r="J19" s="125">
        <f t="shared" si="1"/>
        <v>-11.837620080570188</v>
      </c>
      <c r="K19" s="128"/>
      <c r="L19" s="122" t="s">
        <v>44</v>
      </c>
      <c r="M19" s="127">
        <v>2843</v>
      </c>
      <c r="N19" s="124">
        <v>3214</v>
      </c>
      <c r="O19" s="125">
        <f t="shared" si="2"/>
        <v>-11.543248288736773</v>
      </c>
      <c r="P19" s="128"/>
      <c r="Q19" s="122" t="s">
        <v>52</v>
      </c>
      <c r="R19" s="127">
        <v>451904</v>
      </c>
      <c r="S19" s="124">
        <v>243948</v>
      </c>
      <c r="T19" s="125">
        <f t="shared" si="3"/>
        <v>85.246036040467629</v>
      </c>
      <c r="U19" s="128"/>
      <c r="V19" s="122" t="s">
        <v>52</v>
      </c>
      <c r="W19" s="127">
        <v>3397347</v>
      </c>
      <c r="X19" s="124">
        <v>2116256</v>
      </c>
      <c r="Y19" s="125">
        <f t="shared" si="4"/>
        <v>60.53572913673959</v>
      </c>
      <c r="Z19" s="128"/>
      <c r="AA19" s="122" t="s">
        <v>44</v>
      </c>
      <c r="AB19" s="127">
        <v>3049661</v>
      </c>
      <c r="AC19" s="124">
        <v>1536577</v>
      </c>
      <c r="AD19" s="125">
        <f t="shared" si="5"/>
        <v>98.471082152082204</v>
      </c>
      <c r="AE19" s="128"/>
      <c r="AF19" s="122" t="s">
        <v>52</v>
      </c>
      <c r="AG19" s="127">
        <v>3212804</v>
      </c>
      <c r="AH19" s="124">
        <v>2103436</v>
      </c>
      <c r="AI19" s="125">
        <f t="shared" si="6"/>
        <v>52.740753700136352</v>
      </c>
      <c r="AJ19" s="128"/>
      <c r="AK19" s="122" t="s">
        <v>52</v>
      </c>
      <c r="AL19" s="127">
        <v>676878</v>
      </c>
      <c r="AM19" s="124">
        <v>318547</v>
      </c>
      <c r="AN19" s="125">
        <f t="shared" si="7"/>
        <v>112.48920881377002</v>
      </c>
      <c r="AO19" s="128"/>
      <c r="AP19" s="122" t="s">
        <v>38</v>
      </c>
      <c r="AQ19" s="129">
        <v>8972</v>
      </c>
      <c r="AR19" s="124">
        <v>11677</v>
      </c>
      <c r="AS19" s="125">
        <f t="shared" si="8"/>
        <v>-23.165196540207244</v>
      </c>
      <c r="AT19" s="130"/>
      <c r="AU19" s="122" t="s">
        <v>44</v>
      </c>
      <c r="AV19" s="129">
        <v>0</v>
      </c>
      <c r="AW19" s="124">
        <v>0</v>
      </c>
      <c r="AX19" s="124">
        <v>0</v>
      </c>
      <c r="AY19" s="130"/>
      <c r="AZ19" s="224" t="s">
        <v>44</v>
      </c>
      <c r="BA19" s="130">
        <v>0</v>
      </c>
    </row>
    <row r="20" spans="1:53" s="131" customFormat="1">
      <c r="A20" s="122" t="s">
        <v>46</v>
      </c>
      <c r="B20" s="123" t="s">
        <v>47</v>
      </c>
      <c r="C20" s="123">
        <v>20</v>
      </c>
      <c r="D20" s="124">
        <v>9</v>
      </c>
      <c r="E20" s="125">
        <f t="shared" si="0"/>
        <v>122.22222222222223</v>
      </c>
      <c r="F20" s="126"/>
      <c r="G20" s="122" t="s">
        <v>46</v>
      </c>
      <c r="H20" s="127">
        <v>1564</v>
      </c>
      <c r="I20" s="124">
        <v>460</v>
      </c>
      <c r="J20" s="125">
        <f t="shared" si="1"/>
        <v>240</v>
      </c>
      <c r="K20" s="128"/>
      <c r="L20" s="122" t="s">
        <v>46</v>
      </c>
      <c r="M20" s="127">
        <v>1560</v>
      </c>
      <c r="N20" s="124">
        <v>460</v>
      </c>
      <c r="O20" s="125">
        <f t="shared" si="2"/>
        <v>239.13043478260869</v>
      </c>
      <c r="P20" s="128"/>
      <c r="Q20" s="122" t="s">
        <v>46</v>
      </c>
      <c r="R20" s="127">
        <v>186680</v>
      </c>
      <c r="S20" s="124">
        <v>31354</v>
      </c>
      <c r="T20" s="125">
        <f t="shared" si="3"/>
        <v>495.39452701409709</v>
      </c>
      <c r="U20" s="128"/>
      <c r="V20" s="122" t="s">
        <v>46</v>
      </c>
      <c r="W20" s="127">
        <v>679559</v>
      </c>
      <c r="X20" s="124">
        <v>95418</v>
      </c>
      <c r="Y20" s="125">
        <f t="shared" si="4"/>
        <v>612.19162002976373</v>
      </c>
      <c r="Z20" s="128"/>
      <c r="AA20" s="122" t="s">
        <v>46</v>
      </c>
      <c r="AB20" s="127">
        <v>643571</v>
      </c>
      <c r="AC20" s="124">
        <v>52365</v>
      </c>
      <c r="AD20" s="125">
        <f t="shared" si="5"/>
        <v>1129.0098348133295</v>
      </c>
      <c r="AE20" s="128"/>
      <c r="AF20" s="122" t="s">
        <v>46</v>
      </c>
      <c r="AG20" s="127">
        <v>672872</v>
      </c>
      <c r="AH20" s="124">
        <v>93683</v>
      </c>
      <c r="AI20" s="125">
        <f t="shared" si="6"/>
        <v>618.2434379770076</v>
      </c>
      <c r="AJ20" s="128"/>
      <c r="AK20" s="122" t="s">
        <v>38</v>
      </c>
      <c r="AL20" s="127">
        <v>282707</v>
      </c>
      <c r="AM20" s="124">
        <v>13535</v>
      </c>
      <c r="AN20" s="125">
        <f t="shared" si="7"/>
        <v>1988.7107499076467</v>
      </c>
      <c r="AO20" s="128"/>
      <c r="AP20" s="122" t="s">
        <v>52</v>
      </c>
      <c r="AQ20" s="129">
        <v>8331</v>
      </c>
      <c r="AR20" s="124">
        <v>11023</v>
      </c>
      <c r="AS20" s="125">
        <f t="shared" si="8"/>
        <v>-24.421663793885518</v>
      </c>
      <c r="AT20" s="130"/>
      <c r="AU20" s="122" t="s">
        <v>46</v>
      </c>
      <c r="AV20" s="129">
        <v>0</v>
      </c>
      <c r="AW20" s="124">
        <v>0</v>
      </c>
      <c r="AX20" s="124">
        <v>0</v>
      </c>
      <c r="AY20" s="130"/>
      <c r="AZ20" s="224" t="s">
        <v>46</v>
      </c>
      <c r="BA20" s="130">
        <v>0</v>
      </c>
    </row>
    <row r="21" spans="1:53" s="131" customFormat="1" ht="25.5">
      <c r="A21" s="122" t="s">
        <v>48</v>
      </c>
      <c r="B21" s="123" t="s">
        <v>49</v>
      </c>
      <c r="C21" s="123">
        <v>6</v>
      </c>
      <c r="D21" s="124">
        <v>6</v>
      </c>
      <c r="E21" s="125">
        <f t="shared" si="0"/>
        <v>0</v>
      </c>
      <c r="F21" s="126"/>
      <c r="G21" s="122" t="s">
        <v>38</v>
      </c>
      <c r="H21" s="123">
        <v>534</v>
      </c>
      <c r="I21" s="124">
        <v>55</v>
      </c>
      <c r="J21" s="125">
        <f t="shared" si="1"/>
        <v>870.90909090909088</v>
      </c>
      <c r="K21" s="126"/>
      <c r="L21" s="122" t="s">
        <v>38</v>
      </c>
      <c r="M21" s="123">
        <v>534</v>
      </c>
      <c r="N21" s="124">
        <v>50</v>
      </c>
      <c r="O21" s="125">
        <f t="shared" si="2"/>
        <v>968</v>
      </c>
      <c r="P21" s="126"/>
      <c r="Q21" s="122" t="s">
        <v>38</v>
      </c>
      <c r="R21" s="127">
        <v>132598</v>
      </c>
      <c r="S21" s="124">
        <v>6906</v>
      </c>
      <c r="T21" s="125">
        <f t="shared" si="3"/>
        <v>1820.0405444540979</v>
      </c>
      <c r="U21" s="128"/>
      <c r="V21" s="122" t="s">
        <v>38</v>
      </c>
      <c r="W21" s="127">
        <v>673351</v>
      </c>
      <c r="X21" s="124">
        <v>46223</v>
      </c>
      <c r="Y21" s="125">
        <f t="shared" si="4"/>
        <v>1356.7444778573438</v>
      </c>
      <c r="Z21" s="128"/>
      <c r="AA21" s="122" t="s">
        <v>38</v>
      </c>
      <c r="AB21" s="127">
        <v>624179</v>
      </c>
      <c r="AC21" s="124">
        <v>35973</v>
      </c>
      <c r="AD21" s="125">
        <v>0</v>
      </c>
      <c r="AE21" s="128"/>
      <c r="AF21" s="122" t="s">
        <v>38</v>
      </c>
      <c r="AG21" s="127">
        <v>611758</v>
      </c>
      <c r="AH21" s="124">
        <v>43923</v>
      </c>
      <c r="AI21" s="125">
        <f t="shared" si="6"/>
        <v>1292.7964847574162</v>
      </c>
      <c r="AJ21" s="128"/>
      <c r="AK21" s="122" t="s">
        <v>46</v>
      </c>
      <c r="AL21" s="127">
        <v>245757</v>
      </c>
      <c r="AM21" s="124">
        <v>44355</v>
      </c>
      <c r="AN21" s="125">
        <f t="shared" si="7"/>
        <v>454.06831247886367</v>
      </c>
      <c r="AO21" s="128"/>
      <c r="AP21" s="122" t="s">
        <v>46</v>
      </c>
      <c r="AQ21" s="129">
        <v>7895</v>
      </c>
      <c r="AR21" s="124">
        <v>492</v>
      </c>
      <c r="AS21" s="125">
        <f t="shared" si="8"/>
        <v>1504.6747967479675</v>
      </c>
      <c r="AT21" s="130"/>
      <c r="AU21" s="122" t="s">
        <v>48</v>
      </c>
      <c r="AV21" s="129">
        <v>0</v>
      </c>
      <c r="AW21" s="124">
        <v>0</v>
      </c>
      <c r="AX21" s="124">
        <v>0</v>
      </c>
      <c r="AY21" s="130"/>
      <c r="AZ21" s="224" t="s">
        <v>48</v>
      </c>
      <c r="BA21" s="130">
        <v>0</v>
      </c>
    </row>
    <row r="22" spans="1:53" s="131" customFormat="1">
      <c r="A22" s="122" t="s">
        <v>38</v>
      </c>
      <c r="B22" s="123" t="s">
        <v>39</v>
      </c>
      <c r="C22" s="123">
        <v>4</v>
      </c>
      <c r="D22" s="124">
        <v>3</v>
      </c>
      <c r="E22" s="125">
        <f t="shared" si="0"/>
        <v>33.333333333333329</v>
      </c>
      <c r="F22" s="126"/>
      <c r="G22" s="122" t="s">
        <v>48</v>
      </c>
      <c r="H22" s="123">
        <v>386</v>
      </c>
      <c r="I22" s="124">
        <v>280</v>
      </c>
      <c r="J22" s="125">
        <f t="shared" si="1"/>
        <v>37.857142857142854</v>
      </c>
      <c r="K22" s="126"/>
      <c r="L22" s="122" t="s">
        <v>48</v>
      </c>
      <c r="M22" s="123">
        <v>385</v>
      </c>
      <c r="N22" s="124">
        <v>280</v>
      </c>
      <c r="O22" s="125">
        <f t="shared" si="2"/>
        <v>37.5</v>
      </c>
      <c r="P22" s="126"/>
      <c r="Q22" s="122" t="s">
        <v>48</v>
      </c>
      <c r="R22" s="127">
        <v>63451</v>
      </c>
      <c r="S22" s="124">
        <v>25427</v>
      </c>
      <c r="T22" s="125">
        <f t="shared" si="3"/>
        <v>149.54182561843709</v>
      </c>
      <c r="U22" s="128"/>
      <c r="V22" s="122" t="s">
        <v>48</v>
      </c>
      <c r="W22" s="127">
        <v>410370</v>
      </c>
      <c r="X22" s="124">
        <v>230466</v>
      </c>
      <c r="Y22" s="125">
        <f t="shared" si="4"/>
        <v>78.060972117362198</v>
      </c>
      <c r="Z22" s="128"/>
      <c r="AA22" s="122" t="s">
        <v>48</v>
      </c>
      <c r="AB22" s="127">
        <v>391333</v>
      </c>
      <c r="AC22" s="124">
        <v>208352</v>
      </c>
      <c r="AD22" s="125">
        <f>((AB22/AC22)-1)*100</f>
        <v>87.823011058209175</v>
      </c>
      <c r="AE22" s="128"/>
      <c r="AF22" s="122" t="s">
        <v>48</v>
      </c>
      <c r="AG22" s="127">
        <v>410370</v>
      </c>
      <c r="AH22" s="124">
        <v>228730</v>
      </c>
      <c r="AI22" s="125">
        <f t="shared" si="6"/>
        <v>79.412407642198232</v>
      </c>
      <c r="AJ22" s="128"/>
      <c r="AK22" s="122" t="s">
        <v>48</v>
      </c>
      <c r="AL22" s="127">
        <v>96939</v>
      </c>
      <c r="AM22" s="124">
        <v>21417</v>
      </c>
      <c r="AN22" s="125">
        <f t="shared" si="7"/>
        <v>352.62641826586361</v>
      </c>
      <c r="AO22" s="128"/>
      <c r="AP22" s="122" t="s">
        <v>36</v>
      </c>
      <c r="AQ22" s="129">
        <v>900</v>
      </c>
      <c r="AR22" s="132"/>
      <c r="AS22" s="125">
        <v>0</v>
      </c>
      <c r="AT22" s="130"/>
      <c r="AU22" s="122" t="s">
        <v>50</v>
      </c>
      <c r="AV22" s="129">
        <v>0</v>
      </c>
      <c r="AW22" s="132"/>
      <c r="AX22" s="132"/>
      <c r="AY22" s="130"/>
      <c r="AZ22" s="224" t="s">
        <v>50</v>
      </c>
      <c r="BA22" s="130">
        <v>0</v>
      </c>
    </row>
    <row r="23" spans="1:53" s="131" customFormat="1">
      <c r="A23" s="122" t="s">
        <v>50</v>
      </c>
      <c r="B23" s="123" t="s">
        <v>51</v>
      </c>
      <c r="C23" s="123">
        <v>4</v>
      </c>
      <c r="D23" s="132"/>
      <c r="E23" s="125">
        <v>0</v>
      </c>
      <c r="F23" s="126"/>
      <c r="G23" s="122" t="s">
        <v>50</v>
      </c>
      <c r="H23" s="123">
        <v>66</v>
      </c>
      <c r="I23" s="132"/>
      <c r="J23" s="125">
        <v>0</v>
      </c>
      <c r="K23" s="126"/>
      <c r="L23" s="122" t="s">
        <v>50</v>
      </c>
      <c r="M23" s="123">
        <v>64</v>
      </c>
      <c r="N23" s="132"/>
      <c r="O23" s="125">
        <v>0</v>
      </c>
      <c r="P23" s="126"/>
      <c r="Q23" s="122" t="s">
        <v>50</v>
      </c>
      <c r="R23" s="127">
        <v>6510</v>
      </c>
      <c r="S23" s="132"/>
      <c r="T23" s="125">
        <v>0</v>
      </c>
      <c r="U23" s="128"/>
      <c r="V23" s="122" t="s">
        <v>50</v>
      </c>
      <c r="W23" s="127">
        <v>21701</v>
      </c>
      <c r="X23" s="132"/>
      <c r="Y23" s="125">
        <v>0</v>
      </c>
      <c r="Z23" s="128"/>
      <c r="AA23" s="122" t="s">
        <v>50</v>
      </c>
      <c r="AB23" s="127">
        <v>21200</v>
      </c>
      <c r="AC23" s="132"/>
      <c r="AD23" s="125">
        <v>0</v>
      </c>
      <c r="AE23" s="128"/>
      <c r="AF23" s="122" t="s">
        <v>50</v>
      </c>
      <c r="AG23" s="127">
        <v>21677</v>
      </c>
      <c r="AH23" s="132"/>
      <c r="AI23" s="125">
        <v>0</v>
      </c>
      <c r="AJ23" s="128"/>
      <c r="AK23" s="122" t="s">
        <v>50</v>
      </c>
      <c r="AL23" s="127">
        <v>8998</v>
      </c>
      <c r="AM23" s="132"/>
      <c r="AN23" s="125">
        <v>0</v>
      </c>
      <c r="AO23" s="128"/>
      <c r="AP23" s="122" t="s">
        <v>50</v>
      </c>
      <c r="AQ23" s="129">
        <v>614</v>
      </c>
      <c r="AR23" s="132"/>
      <c r="AS23" s="125">
        <v>0</v>
      </c>
      <c r="AT23" s="130"/>
      <c r="AU23" s="122" t="s">
        <v>52</v>
      </c>
      <c r="AV23" s="129">
        <v>0</v>
      </c>
      <c r="AW23" s="124">
        <v>0</v>
      </c>
      <c r="AX23" s="124">
        <v>0</v>
      </c>
      <c r="AY23" s="130"/>
      <c r="AZ23" s="224" t="s">
        <v>52</v>
      </c>
      <c r="BA23" s="130">
        <v>0</v>
      </c>
    </row>
    <row r="24" spans="1:53" s="131" customFormat="1">
      <c r="A24" s="122" t="s">
        <v>36</v>
      </c>
      <c r="B24" s="123" t="s">
        <v>37</v>
      </c>
      <c r="C24" s="123">
        <v>2</v>
      </c>
      <c r="D24" s="132"/>
      <c r="E24" s="125">
        <v>0</v>
      </c>
      <c r="F24" s="126"/>
      <c r="G24" s="122" t="s">
        <v>36</v>
      </c>
      <c r="H24" s="123">
        <v>23</v>
      </c>
      <c r="I24" s="132"/>
      <c r="J24" s="125">
        <v>0</v>
      </c>
      <c r="K24" s="126"/>
      <c r="L24" s="122" t="s">
        <v>36</v>
      </c>
      <c r="M24" s="123">
        <v>23</v>
      </c>
      <c r="N24" s="132"/>
      <c r="O24" s="125">
        <v>0</v>
      </c>
      <c r="P24" s="126"/>
      <c r="Q24" s="122" t="s">
        <v>36</v>
      </c>
      <c r="R24" s="123">
        <v>95</v>
      </c>
      <c r="S24" s="132"/>
      <c r="T24" s="125">
        <v>0</v>
      </c>
      <c r="U24" s="126"/>
      <c r="V24" s="122" t="s">
        <v>36</v>
      </c>
      <c r="W24" s="123">
        <v>201</v>
      </c>
      <c r="X24" s="132"/>
      <c r="Y24" s="125">
        <v>0</v>
      </c>
      <c r="Z24" s="126"/>
      <c r="AA24" s="122" t="s">
        <v>36</v>
      </c>
      <c r="AB24" s="123">
        <v>398</v>
      </c>
      <c r="AC24" s="132"/>
      <c r="AD24" s="125">
        <f>((AB24/AC21)-1)*100</f>
        <v>-98.893614655436025</v>
      </c>
      <c r="AE24" s="126"/>
      <c r="AF24" s="122" t="s">
        <v>36</v>
      </c>
      <c r="AG24" s="123">
        <v>201</v>
      </c>
      <c r="AH24" s="132"/>
      <c r="AI24" s="125">
        <v>0</v>
      </c>
      <c r="AJ24" s="126"/>
      <c r="AK24" s="122" t="s">
        <v>36</v>
      </c>
      <c r="AL24" s="123">
        <v>135</v>
      </c>
      <c r="AM24" s="132"/>
      <c r="AN24" s="125">
        <v>0</v>
      </c>
      <c r="AO24" s="126"/>
      <c r="AP24" s="122" t="s">
        <v>48</v>
      </c>
      <c r="AQ24" s="129">
        <v>0</v>
      </c>
      <c r="AR24" s="124">
        <v>1820</v>
      </c>
      <c r="AS24" s="125">
        <f>((AQ24/AR24)-1)*100</f>
        <v>-100</v>
      </c>
      <c r="AT24" s="130"/>
      <c r="AU24" s="122" t="s">
        <v>54</v>
      </c>
      <c r="AV24" s="129">
        <v>0</v>
      </c>
      <c r="AW24" s="124">
        <v>0</v>
      </c>
      <c r="AX24" s="124">
        <v>0</v>
      </c>
      <c r="AY24" s="130"/>
      <c r="AZ24" s="224" t="s">
        <v>54</v>
      </c>
      <c r="BA24" s="130">
        <v>0</v>
      </c>
    </row>
    <row r="25" spans="1:53" s="131" customFormat="1" ht="13.5" thickBot="1">
      <c r="A25" s="186"/>
      <c r="B25" s="187"/>
      <c r="C25" s="187"/>
      <c r="D25" s="188"/>
      <c r="E25" s="189"/>
      <c r="F25" s="190">
        <f>SUM(F26:F41)</f>
        <v>100.00000000000001</v>
      </c>
      <c r="G25" s="186"/>
      <c r="H25" s="187"/>
      <c r="I25" s="188"/>
      <c r="J25" s="189"/>
      <c r="K25" s="190">
        <f>SUM(K26:K41)</f>
        <v>100</v>
      </c>
      <c r="L25" s="186"/>
      <c r="M25" s="187"/>
      <c r="N25" s="188"/>
      <c r="O25" s="189"/>
      <c r="P25" s="190">
        <f>SUM(P26:P41)</f>
        <v>100</v>
      </c>
      <c r="Q25" s="186"/>
      <c r="R25" s="187"/>
      <c r="S25" s="188"/>
      <c r="T25" s="189"/>
      <c r="U25" s="190">
        <f>SUM(U26:U41)</f>
        <v>99.999997990042772</v>
      </c>
      <c r="V25" s="186"/>
      <c r="W25" s="187"/>
      <c r="X25" s="188"/>
      <c r="Y25" s="189"/>
      <c r="Z25" s="190">
        <f>SUM(Z26:Z41)</f>
        <v>99.999999667820148</v>
      </c>
      <c r="AA25" s="186"/>
      <c r="AB25" s="187"/>
      <c r="AC25" s="188"/>
      <c r="AD25" s="189"/>
      <c r="AE25" s="190">
        <f>SUM(AE26:AE41)</f>
        <v>99.9999996287995</v>
      </c>
      <c r="AF25" s="186"/>
      <c r="AG25" s="187"/>
      <c r="AH25" s="188"/>
      <c r="AI25" s="189"/>
      <c r="AJ25" s="190">
        <f>SUM(AJ26:AJ41)</f>
        <v>99.999999661130431</v>
      </c>
      <c r="AK25" s="186"/>
      <c r="AL25" s="187"/>
      <c r="AM25" s="188"/>
      <c r="AN25" s="189"/>
      <c r="AO25" s="190">
        <f>SUM(AO26:AO41)</f>
        <v>100</v>
      </c>
      <c r="AP25" s="186"/>
      <c r="AQ25" s="191"/>
      <c r="AR25" s="192"/>
      <c r="AS25" s="189"/>
      <c r="AT25" s="190">
        <f>SUM(AT26:AT41)</f>
        <v>100</v>
      </c>
      <c r="AU25" s="186"/>
      <c r="AV25" s="191"/>
      <c r="AW25" s="192"/>
      <c r="AX25" s="192"/>
      <c r="AY25" s="193"/>
      <c r="AZ25" s="224"/>
      <c r="BA25" s="130"/>
    </row>
    <row r="26" spans="1:53" ht="13.5" thickTop="1">
      <c r="A26" s="181" t="s">
        <v>55</v>
      </c>
      <c r="B26" s="182" t="s">
        <v>76</v>
      </c>
      <c r="C26" s="182">
        <v>903</v>
      </c>
      <c r="D26" s="182"/>
      <c r="E26" s="182"/>
      <c r="F26" s="183">
        <f t="shared" ref="F26:F41" si="20">SUM(C26/$C$8)*100</f>
        <v>51.688609044075562</v>
      </c>
      <c r="G26" s="181" t="s">
        <v>76</v>
      </c>
      <c r="H26" s="172">
        <v>157314</v>
      </c>
      <c r="I26" s="172"/>
      <c r="J26" s="172"/>
      <c r="K26" s="183">
        <f>SUM(H26/$H$8)*100</f>
        <v>69.544266976707178</v>
      </c>
      <c r="L26" s="181" t="s">
        <v>76</v>
      </c>
      <c r="M26" s="172">
        <v>157044</v>
      </c>
      <c r="N26" s="172"/>
      <c r="O26" s="172"/>
      <c r="P26" s="183">
        <f>SUM(M26/$M$8)*100</f>
        <v>69.615096480768131</v>
      </c>
      <c r="Q26" s="181" t="s">
        <v>76</v>
      </c>
      <c r="R26" s="172">
        <v>38656777</v>
      </c>
      <c r="S26" s="172"/>
      <c r="T26" s="172"/>
      <c r="U26" s="183">
        <f>SUM(R26/$R$8)*100</f>
        <v>77.69846910802238</v>
      </c>
      <c r="V26" s="181" t="s">
        <v>76</v>
      </c>
      <c r="W26" s="172">
        <v>222361731</v>
      </c>
      <c r="X26" s="172"/>
      <c r="Y26" s="172"/>
      <c r="Z26" s="183">
        <f>SUM(W26/$W$8)*100</f>
        <v>73.864088630290254</v>
      </c>
      <c r="AA26" s="181" t="s">
        <v>76</v>
      </c>
      <c r="AB26" s="172">
        <v>197723916</v>
      </c>
      <c r="AC26" s="172"/>
      <c r="AD26" s="172"/>
      <c r="AE26" s="183">
        <f>SUM(AB26/$AB$8)*100</f>
        <v>73.39521344399067</v>
      </c>
      <c r="AF26" s="181" t="s">
        <v>76</v>
      </c>
      <c r="AG26" s="172">
        <v>217762013</v>
      </c>
      <c r="AH26" s="172"/>
      <c r="AI26" s="172"/>
      <c r="AJ26" s="183">
        <f>SUM(AG26/$AG$8)*100</f>
        <v>73.792918152061858</v>
      </c>
      <c r="AK26" s="181" t="s">
        <v>76</v>
      </c>
      <c r="AL26" s="172">
        <v>92173227</v>
      </c>
      <c r="AM26" s="172"/>
      <c r="AN26" s="172"/>
      <c r="AO26" s="183">
        <f>SUM(AL26/$AL$8)*100</f>
        <v>78.313561501058587</v>
      </c>
      <c r="AP26" s="181" t="s">
        <v>76</v>
      </c>
      <c r="AQ26" s="184">
        <v>9515953</v>
      </c>
      <c r="AR26" s="184"/>
      <c r="AS26" s="184"/>
      <c r="AT26" s="183">
        <f>SUM(AQ26/$AQ$8)*100</f>
        <v>72.652464805830064</v>
      </c>
      <c r="AU26" s="181" t="s">
        <v>76</v>
      </c>
      <c r="AV26" s="184">
        <v>0</v>
      </c>
      <c r="AW26" s="184"/>
      <c r="AX26" s="184"/>
      <c r="AY26" s="185"/>
      <c r="AZ26" s="165" t="s">
        <v>76</v>
      </c>
      <c r="BA26" s="55">
        <v>0</v>
      </c>
    </row>
    <row r="27" spans="1:53">
      <c r="A27" s="37" t="s">
        <v>55</v>
      </c>
      <c r="B27" s="38" t="s">
        <v>59</v>
      </c>
      <c r="C27" s="38">
        <v>200</v>
      </c>
      <c r="D27" s="38">
        <f>SUM(C26:C41)</f>
        <v>1747</v>
      </c>
      <c r="E27" s="38">
        <f>SUM(D27/1747)</f>
        <v>1</v>
      </c>
      <c r="F27" s="168">
        <f t="shared" si="20"/>
        <v>11.448196908986835</v>
      </c>
      <c r="G27" s="37" t="s">
        <v>63</v>
      </c>
      <c r="H27" s="34">
        <v>16876</v>
      </c>
      <c r="I27" s="34"/>
      <c r="J27" s="34"/>
      <c r="K27" s="168">
        <f t="shared" ref="K27:K41" si="21">SUM(H27/$H$8)*100</f>
        <v>7.4604234174892907</v>
      </c>
      <c r="L27" s="37" t="s">
        <v>63</v>
      </c>
      <c r="M27" s="34">
        <v>16831</v>
      </c>
      <c r="N27" s="34"/>
      <c r="O27" s="34"/>
      <c r="P27" s="168">
        <f t="shared" ref="P27:P41" si="22">SUM(M27/$M$8)*100</f>
        <v>7.4609134310626848</v>
      </c>
      <c r="Q27" s="37" t="s">
        <v>59</v>
      </c>
      <c r="R27" s="34">
        <v>3260514</v>
      </c>
      <c r="S27" s="34"/>
      <c r="T27" s="34"/>
      <c r="U27" s="168">
        <f t="shared" ref="U27:U41" si="23">SUM(R27/$R$8)*100</f>
        <v>6.5534937458773275</v>
      </c>
      <c r="V27" s="37" t="s">
        <v>63</v>
      </c>
      <c r="W27" s="34">
        <v>16019660</v>
      </c>
      <c r="X27" s="34"/>
      <c r="Y27" s="34"/>
      <c r="Z27" s="168">
        <f t="shared" ref="Z27:Z41" si="24">SUM(W27/$W$8)*100</f>
        <v>5.3214084129751438</v>
      </c>
      <c r="AA27" s="37" t="s">
        <v>63</v>
      </c>
      <c r="AB27" s="34">
        <v>14858077</v>
      </c>
      <c r="AC27" s="34"/>
      <c r="AD27" s="34"/>
      <c r="AE27" s="168">
        <f t="shared" ref="AE27:AE41" si="25">SUM(AB27/$AB$8)*100</f>
        <v>5.51532538320882</v>
      </c>
      <c r="AF27" s="37" t="s">
        <v>63</v>
      </c>
      <c r="AG27" s="34">
        <v>15784080</v>
      </c>
      <c r="AH27" s="34"/>
      <c r="AI27" s="34"/>
      <c r="AJ27" s="168">
        <f t="shared" ref="AJ27:AJ41" si="26">SUM(AG27/$AG$8)*100</f>
        <v>5.3487442896920525</v>
      </c>
      <c r="AK27" s="37" t="s">
        <v>59</v>
      </c>
      <c r="AL27" s="34">
        <v>5624486</v>
      </c>
      <c r="AM27" s="34"/>
      <c r="AN27" s="34"/>
      <c r="AO27" s="168">
        <f t="shared" ref="AO27:AO41" si="27">SUM(AL27/$AL$8)*100</f>
        <v>4.7787578303279226</v>
      </c>
      <c r="AP27" s="37" t="s">
        <v>59</v>
      </c>
      <c r="AQ27" s="54">
        <v>976272</v>
      </c>
      <c r="AR27" s="54"/>
      <c r="AS27" s="54"/>
      <c r="AT27" s="168">
        <f t="shared" ref="AT27:AT40" si="28">SUM(AQ27/$AQ$8)*100</f>
        <v>7.4536483230757149</v>
      </c>
      <c r="AU27" s="37" t="s">
        <v>57</v>
      </c>
      <c r="AV27" s="54">
        <v>7571</v>
      </c>
      <c r="AW27" s="54"/>
      <c r="AX27" s="54"/>
      <c r="AY27" s="29"/>
      <c r="AZ27" s="165" t="s">
        <v>75</v>
      </c>
      <c r="BA27" s="55">
        <v>0</v>
      </c>
    </row>
    <row r="28" spans="1:53">
      <c r="A28" s="37" t="s">
        <v>55</v>
      </c>
      <c r="B28" s="38" t="s">
        <v>63</v>
      </c>
      <c r="C28" s="38">
        <v>132</v>
      </c>
      <c r="D28" s="38"/>
      <c r="E28" s="38"/>
      <c r="F28" s="168">
        <f t="shared" si="20"/>
        <v>7.5558099599313104</v>
      </c>
      <c r="G28" s="37" t="s">
        <v>59</v>
      </c>
      <c r="H28" s="34">
        <v>16225</v>
      </c>
      <c r="I28" s="34"/>
      <c r="J28" s="34"/>
      <c r="K28" s="168">
        <f t="shared" si="21"/>
        <v>7.1726339149540017</v>
      </c>
      <c r="L28" s="37" t="s">
        <v>59</v>
      </c>
      <c r="M28" s="34">
        <v>16178</v>
      </c>
      <c r="N28" s="34"/>
      <c r="O28" s="34"/>
      <c r="P28" s="168">
        <f t="shared" si="22"/>
        <v>7.1714489624937388</v>
      </c>
      <c r="Q28" s="37" t="s">
        <v>63</v>
      </c>
      <c r="R28" s="34">
        <v>2126895</v>
      </c>
      <c r="S28" s="34"/>
      <c r="T28" s="34"/>
      <c r="U28" s="168">
        <f t="shared" si="23"/>
        <v>4.2749680205752085</v>
      </c>
      <c r="V28" s="37" t="s">
        <v>59</v>
      </c>
      <c r="W28" s="34">
        <v>15807670</v>
      </c>
      <c r="X28" s="34"/>
      <c r="Y28" s="34"/>
      <c r="Z28" s="168">
        <f t="shared" si="24"/>
        <v>5.2509896044944018</v>
      </c>
      <c r="AA28" s="37" t="s">
        <v>59</v>
      </c>
      <c r="AB28" s="34">
        <v>14797859</v>
      </c>
      <c r="AC28" s="34"/>
      <c r="AD28" s="34"/>
      <c r="AE28" s="168">
        <f t="shared" si="25"/>
        <v>5.4929724324248079</v>
      </c>
      <c r="AF28" s="37" t="s">
        <v>59</v>
      </c>
      <c r="AG28" s="34">
        <v>15737405</v>
      </c>
      <c r="AH28" s="34"/>
      <c r="AI28" s="34"/>
      <c r="AJ28" s="168">
        <f t="shared" si="26"/>
        <v>5.3329275528457263</v>
      </c>
      <c r="AK28" s="37" t="s">
        <v>63</v>
      </c>
      <c r="AL28" s="34">
        <v>4907492</v>
      </c>
      <c r="AM28" s="34"/>
      <c r="AN28" s="34"/>
      <c r="AO28" s="168">
        <f t="shared" si="27"/>
        <v>4.1695749304508238</v>
      </c>
      <c r="AP28" s="37" t="s">
        <v>58</v>
      </c>
      <c r="AQ28" s="54">
        <v>489081</v>
      </c>
      <c r="AR28" s="54"/>
      <c r="AS28" s="54"/>
      <c r="AT28" s="168">
        <f t="shared" si="28"/>
        <v>3.7340390541756743</v>
      </c>
      <c r="AU28" s="37" t="s">
        <v>64</v>
      </c>
      <c r="AV28" s="54">
        <v>3200</v>
      </c>
      <c r="AW28" s="54"/>
      <c r="AX28" s="54"/>
      <c r="AY28" s="29"/>
      <c r="AZ28" s="165" t="s">
        <v>56</v>
      </c>
      <c r="BA28" s="55">
        <v>0</v>
      </c>
    </row>
    <row r="29" spans="1:53" ht="18" customHeight="1">
      <c r="A29" s="37" t="s">
        <v>55</v>
      </c>
      <c r="B29" s="38" t="s">
        <v>58</v>
      </c>
      <c r="C29" s="38">
        <v>127</v>
      </c>
      <c r="D29" s="38"/>
      <c r="E29" s="38">
        <f>12/1747*100</f>
        <v>0.68689181453921011</v>
      </c>
      <c r="F29" s="168">
        <f t="shared" si="20"/>
        <v>7.2696050372066408</v>
      </c>
      <c r="G29" s="37" t="s">
        <v>58</v>
      </c>
      <c r="H29" s="34">
        <v>10197</v>
      </c>
      <c r="I29" s="34"/>
      <c r="J29" s="34"/>
      <c r="K29" s="168">
        <f t="shared" si="21"/>
        <v>4.5078180604490576</v>
      </c>
      <c r="L29" s="37" t="s">
        <v>58</v>
      </c>
      <c r="M29" s="34">
        <v>10117</v>
      </c>
      <c r="N29" s="34"/>
      <c r="O29" s="34"/>
      <c r="P29" s="168">
        <f t="shared" si="22"/>
        <v>4.4847044847044844</v>
      </c>
      <c r="Q29" s="37" t="s">
        <v>58</v>
      </c>
      <c r="R29" s="34">
        <v>1696107</v>
      </c>
      <c r="S29" s="34"/>
      <c r="T29" s="34"/>
      <c r="U29" s="168">
        <f t="shared" si="23"/>
        <v>3.4091025577067771</v>
      </c>
      <c r="V29" s="37" t="s">
        <v>58</v>
      </c>
      <c r="W29" s="34">
        <v>11395423</v>
      </c>
      <c r="X29" s="34"/>
      <c r="Y29" s="34"/>
      <c r="Z29" s="168">
        <f t="shared" si="24"/>
        <v>3.7853300145952189</v>
      </c>
      <c r="AA29" s="37" t="s">
        <v>58</v>
      </c>
      <c r="AB29" s="34">
        <v>10560486</v>
      </c>
      <c r="AC29" s="34"/>
      <c r="AD29" s="34"/>
      <c r="AE29" s="168">
        <f t="shared" si="25"/>
        <v>3.9200575212270996</v>
      </c>
      <c r="AF29" s="37" t="s">
        <v>58</v>
      </c>
      <c r="AG29" s="34">
        <v>11083501</v>
      </c>
      <c r="AH29" s="34"/>
      <c r="AI29" s="34"/>
      <c r="AJ29" s="168">
        <f t="shared" si="26"/>
        <v>3.7558611387896006</v>
      </c>
      <c r="AK29" s="37" t="s">
        <v>58</v>
      </c>
      <c r="AL29" s="34">
        <v>3626488</v>
      </c>
      <c r="AM29" s="34"/>
      <c r="AN29" s="34"/>
      <c r="AO29" s="168">
        <f t="shared" si="27"/>
        <v>3.081189628099394</v>
      </c>
      <c r="AP29" s="37" t="s">
        <v>63</v>
      </c>
      <c r="AQ29" s="54">
        <v>337951</v>
      </c>
      <c r="AR29" s="54"/>
      <c r="AS29" s="54"/>
      <c r="AT29" s="168">
        <f t="shared" si="28"/>
        <v>2.580190668616698</v>
      </c>
      <c r="AU29" s="37" t="s">
        <v>61</v>
      </c>
      <c r="AV29" s="54">
        <v>150</v>
      </c>
      <c r="AW29" s="54"/>
      <c r="AX29" s="54"/>
      <c r="AY29" s="29"/>
      <c r="AZ29" s="165" t="s">
        <v>57</v>
      </c>
      <c r="BA29" s="55">
        <v>0</v>
      </c>
    </row>
    <row r="30" spans="1:53" ht="15.75" customHeight="1">
      <c r="A30" s="37" t="s">
        <v>55</v>
      </c>
      <c r="B30" s="38" t="s">
        <v>62</v>
      </c>
      <c r="C30" s="38">
        <v>62</v>
      </c>
      <c r="D30" s="38"/>
      <c r="E30" s="38"/>
      <c r="F30" s="168">
        <f t="shared" si="20"/>
        <v>3.5489410417859184</v>
      </c>
      <c r="G30" s="37" t="s">
        <v>62</v>
      </c>
      <c r="H30" s="34">
        <v>4277</v>
      </c>
      <c r="I30" s="34"/>
      <c r="J30" s="34"/>
      <c r="K30" s="168">
        <f t="shared" si="21"/>
        <v>1.8907460865490457</v>
      </c>
      <c r="L30" s="37" t="s">
        <v>62</v>
      </c>
      <c r="M30" s="34">
        <v>4249</v>
      </c>
      <c r="N30" s="34"/>
      <c r="O30" s="34"/>
      <c r="P30" s="168">
        <f t="shared" si="22"/>
        <v>1.8835138238123315</v>
      </c>
      <c r="Q30" s="37" t="s">
        <v>61</v>
      </c>
      <c r="R30" s="34">
        <v>726019</v>
      </c>
      <c r="S30" s="34"/>
      <c r="T30" s="34"/>
      <c r="U30" s="168">
        <f t="shared" si="23"/>
        <v>1.4592671510958428</v>
      </c>
      <c r="V30" s="37" t="s">
        <v>67</v>
      </c>
      <c r="W30" s="34">
        <v>6356778</v>
      </c>
      <c r="X30" s="34"/>
      <c r="Y30" s="34"/>
      <c r="Z30" s="168">
        <f t="shared" si="24"/>
        <v>2.1115936248718952</v>
      </c>
      <c r="AA30" s="37" t="s">
        <v>67</v>
      </c>
      <c r="AB30" s="34">
        <v>5951706</v>
      </c>
      <c r="AC30" s="34"/>
      <c r="AD30" s="34"/>
      <c r="AE30" s="168">
        <f t="shared" si="25"/>
        <v>2.2092761516309434</v>
      </c>
      <c r="AF30" s="37" t="s">
        <v>67</v>
      </c>
      <c r="AG30" s="34">
        <v>6332463</v>
      </c>
      <c r="AH30" s="34"/>
      <c r="AI30" s="34"/>
      <c r="AJ30" s="168">
        <f t="shared" si="26"/>
        <v>2.145878968614972</v>
      </c>
      <c r="AK30" s="37" t="s">
        <v>61</v>
      </c>
      <c r="AL30" s="34">
        <v>1802399</v>
      </c>
      <c r="AM30" s="34"/>
      <c r="AN30" s="34"/>
      <c r="AO30" s="168">
        <f t="shared" si="27"/>
        <v>1.5313805269717475</v>
      </c>
      <c r="AP30" s="37" t="s">
        <v>66</v>
      </c>
      <c r="AQ30" s="54">
        <v>330061</v>
      </c>
      <c r="AR30" s="54"/>
      <c r="AS30" s="54"/>
      <c r="AT30" s="168">
        <f t="shared" si="28"/>
        <v>2.5199520411961971</v>
      </c>
      <c r="AU30" s="37" t="s">
        <v>58</v>
      </c>
      <c r="AV30" s="54">
        <v>20</v>
      </c>
      <c r="AW30" s="54"/>
      <c r="AX30" s="54"/>
      <c r="AY30" s="29"/>
      <c r="AZ30" s="165" t="s">
        <v>58</v>
      </c>
      <c r="BA30" s="55">
        <v>0</v>
      </c>
    </row>
    <row r="31" spans="1:53">
      <c r="A31" s="37" t="s">
        <v>55</v>
      </c>
      <c r="B31" s="38" t="s">
        <v>67</v>
      </c>
      <c r="C31" s="38">
        <v>55</v>
      </c>
      <c r="D31" s="38"/>
      <c r="E31" s="38"/>
      <c r="F31" s="168">
        <f t="shared" si="20"/>
        <v>3.1482541499713794</v>
      </c>
      <c r="G31" s="37" t="s">
        <v>66</v>
      </c>
      <c r="H31" s="34">
        <v>3732</v>
      </c>
      <c r="I31" s="34"/>
      <c r="J31" s="34"/>
      <c r="K31" s="168">
        <f t="shared" si="21"/>
        <v>1.6498163186815615</v>
      </c>
      <c r="L31" s="37" t="s">
        <v>66</v>
      </c>
      <c r="M31" s="34">
        <v>3710</v>
      </c>
      <c r="N31" s="34"/>
      <c r="O31" s="34"/>
      <c r="P31" s="168">
        <f t="shared" si="22"/>
        <v>1.644583734135973</v>
      </c>
      <c r="Q31" s="37" t="s">
        <v>64</v>
      </c>
      <c r="R31" s="34">
        <v>579521</v>
      </c>
      <c r="S31" s="34"/>
      <c r="T31" s="34"/>
      <c r="U31" s="168">
        <f t="shared" si="23"/>
        <v>1.164812434206562</v>
      </c>
      <c r="V31" s="37" t="s">
        <v>61</v>
      </c>
      <c r="W31" s="34">
        <v>4832329</v>
      </c>
      <c r="X31" s="34"/>
      <c r="Y31" s="34"/>
      <c r="Z31" s="168">
        <f t="shared" si="24"/>
        <v>1.6052023697671336</v>
      </c>
      <c r="AA31" s="37" t="s">
        <v>61</v>
      </c>
      <c r="AB31" s="34">
        <v>4284282</v>
      </c>
      <c r="AC31" s="34"/>
      <c r="AD31" s="34"/>
      <c r="AE31" s="168">
        <f t="shared" si="25"/>
        <v>1.5903275547316555</v>
      </c>
      <c r="AF31" s="37" t="s">
        <v>61</v>
      </c>
      <c r="AG31" s="34">
        <v>4737464</v>
      </c>
      <c r="AH31" s="34"/>
      <c r="AI31" s="34"/>
      <c r="AJ31" s="168">
        <f t="shared" si="26"/>
        <v>1.6053823547284143</v>
      </c>
      <c r="AK31" s="37" t="s">
        <v>67</v>
      </c>
      <c r="AL31" s="34">
        <v>1613222</v>
      </c>
      <c r="AM31" s="34"/>
      <c r="AN31" s="34"/>
      <c r="AO31" s="168">
        <f t="shared" si="27"/>
        <v>1.3706492050219827</v>
      </c>
      <c r="AP31" s="37" t="s">
        <v>67</v>
      </c>
      <c r="AQ31" s="54">
        <v>314613</v>
      </c>
      <c r="AR31" s="54"/>
      <c r="AS31" s="54"/>
      <c r="AT31" s="168">
        <f t="shared" si="28"/>
        <v>2.4020095422872112</v>
      </c>
      <c r="AU31" s="37" t="s">
        <v>75</v>
      </c>
      <c r="AV31" s="54">
        <v>0</v>
      </c>
      <c r="AW31" s="54"/>
      <c r="AX31" s="54"/>
      <c r="AY31" s="29"/>
      <c r="AZ31" s="165" t="s">
        <v>59</v>
      </c>
      <c r="BA31" s="55">
        <v>0</v>
      </c>
    </row>
    <row r="32" spans="1:53">
      <c r="A32" s="37" t="s">
        <v>55</v>
      </c>
      <c r="B32" s="38" t="s">
        <v>66</v>
      </c>
      <c r="C32" s="38">
        <v>48</v>
      </c>
      <c r="D32" s="38"/>
      <c r="E32" s="38"/>
      <c r="F32" s="168">
        <f t="shared" si="20"/>
        <v>2.7475672581568404</v>
      </c>
      <c r="G32" s="37" t="s">
        <v>67</v>
      </c>
      <c r="H32" s="34">
        <v>3679</v>
      </c>
      <c r="I32" s="38"/>
      <c r="J32" s="38"/>
      <c r="K32" s="168">
        <f t="shared" si="21"/>
        <v>1.6263864513476594</v>
      </c>
      <c r="L32" s="37" t="s">
        <v>67</v>
      </c>
      <c r="M32" s="34">
        <v>3655</v>
      </c>
      <c r="N32" s="38"/>
      <c r="O32" s="38"/>
      <c r="P32" s="168">
        <f t="shared" si="22"/>
        <v>1.6202031127404264</v>
      </c>
      <c r="Q32" s="37" t="s">
        <v>62</v>
      </c>
      <c r="R32" s="34">
        <v>536469</v>
      </c>
      <c r="S32" s="34"/>
      <c r="T32" s="34"/>
      <c r="U32" s="168">
        <f t="shared" si="23"/>
        <v>1.07827975477396</v>
      </c>
      <c r="V32" s="37" t="s">
        <v>115</v>
      </c>
      <c r="W32" s="34">
        <f>4390553+81039</f>
        <v>4471592</v>
      </c>
      <c r="X32" s="34"/>
      <c r="Y32" s="34"/>
      <c r="Z32" s="168">
        <f t="shared" si="24"/>
        <v>1.4853728036795004</v>
      </c>
      <c r="AA32" s="37" t="s">
        <v>116</v>
      </c>
      <c r="AB32" s="34">
        <f>3943006+69134</f>
        <v>4012140</v>
      </c>
      <c r="AC32" s="34"/>
      <c r="AD32" s="34"/>
      <c r="AE32" s="168">
        <f t="shared" si="25"/>
        <v>1.4893083124409328</v>
      </c>
      <c r="AF32" s="37" t="s">
        <v>116</v>
      </c>
      <c r="AG32" s="34">
        <f>4396975+78905</f>
        <v>4475880</v>
      </c>
      <c r="AH32" s="34"/>
      <c r="AI32" s="34"/>
      <c r="AJ32" s="168">
        <f t="shared" si="26"/>
        <v>1.5167394989981593</v>
      </c>
      <c r="AK32" s="37" t="s">
        <v>64</v>
      </c>
      <c r="AL32" s="34">
        <v>1390641</v>
      </c>
      <c r="AM32" s="34"/>
      <c r="AN32" s="34"/>
      <c r="AO32" s="168">
        <f t="shared" si="27"/>
        <v>1.1815366893837147</v>
      </c>
      <c r="AP32" s="37" t="s">
        <v>61</v>
      </c>
      <c r="AQ32" s="54">
        <v>258477</v>
      </c>
      <c r="AR32" s="54"/>
      <c r="AS32" s="54"/>
      <c r="AT32" s="168">
        <f t="shared" si="28"/>
        <v>1.9734220151798285</v>
      </c>
      <c r="AU32" s="37" t="s">
        <v>56</v>
      </c>
      <c r="AV32" s="54">
        <v>0</v>
      </c>
      <c r="AW32" s="54"/>
      <c r="AX32" s="54"/>
      <c r="AY32" s="29"/>
      <c r="AZ32" s="165" t="s">
        <v>60</v>
      </c>
      <c r="BA32" s="55">
        <v>0</v>
      </c>
    </row>
    <row r="33" spans="1:53">
      <c r="A33" s="37" t="s">
        <v>55</v>
      </c>
      <c r="B33" s="38" t="s">
        <v>64</v>
      </c>
      <c r="C33" s="38">
        <v>37</v>
      </c>
      <c r="D33" s="38"/>
      <c r="E33" s="38"/>
      <c r="F33" s="168">
        <f t="shared" si="20"/>
        <v>2.1179164281625642</v>
      </c>
      <c r="G33" s="37" t="s">
        <v>64</v>
      </c>
      <c r="H33" s="34">
        <v>2733</v>
      </c>
      <c r="I33" s="34"/>
      <c r="J33" s="34"/>
      <c r="K33" s="168">
        <f t="shared" si="21"/>
        <v>1.2081854230859346</v>
      </c>
      <c r="L33" s="37" t="s">
        <v>64</v>
      </c>
      <c r="M33" s="34">
        <v>2715</v>
      </c>
      <c r="N33" s="34"/>
      <c r="O33" s="34"/>
      <c r="P33" s="168">
        <f t="shared" si="22"/>
        <v>1.2035161288892633</v>
      </c>
      <c r="Q33" s="37" t="s">
        <v>67</v>
      </c>
      <c r="R33" s="34">
        <v>447699</v>
      </c>
      <c r="S33" s="34"/>
      <c r="T33" s="34"/>
      <c r="U33" s="168">
        <f t="shared" si="23"/>
        <v>0.89985584988610168</v>
      </c>
      <c r="V33" s="37" t="s">
        <v>62</v>
      </c>
      <c r="W33" s="34">
        <v>4205789</v>
      </c>
      <c r="X33" s="34"/>
      <c r="Y33" s="34"/>
      <c r="Z33" s="168">
        <f t="shared" si="24"/>
        <v>1.3970784004028995</v>
      </c>
      <c r="AA33" s="37" t="s">
        <v>62</v>
      </c>
      <c r="AB33" s="34">
        <v>3892209</v>
      </c>
      <c r="AC33" s="34"/>
      <c r="AD33" s="34"/>
      <c r="AE33" s="168">
        <f t="shared" si="25"/>
        <v>1.4447898671176507</v>
      </c>
      <c r="AF33" s="37" t="s">
        <v>62</v>
      </c>
      <c r="AG33" s="34">
        <v>4010969</v>
      </c>
      <c r="AH33" s="34"/>
      <c r="AI33" s="34"/>
      <c r="AJ33" s="168">
        <f t="shared" si="26"/>
        <v>1.3591953116609803</v>
      </c>
      <c r="AK33" s="37" t="s">
        <v>65</v>
      </c>
      <c r="AL33" s="34">
        <v>1266982</v>
      </c>
      <c r="AM33" s="34"/>
      <c r="AN33" s="34"/>
      <c r="AO33" s="168">
        <f t="shared" si="27"/>
        <v>1.0764717261958749</v>
      </c>
      <c r="AP33" s="37" t="s">
        <v>57</v>
      </c>
      <c r="AQ33" s="54">
        <v>222064</v>
      </c>
      <c r="AR33" s="54"/>
      <c r="AS33" s="54"/>
      <c r="AT33" s="168">
        <f t="shared" si="28"/>
        <v>1.6954157870096507</v>
      </c>
      <c r="AU33" s="37" t="s">
        <v>59</v>
      </c>
      <c r="AV33" s="54">
        <v>0</v>
      </c>
      <c r="AW33" s="54"/>
      <c r="AX33" s="54"/>
      <c r="AY33" s="29"/>
      <c r="AZ33" s="165" t="s">
        <v>61</v>
      </c>
      <c r="BA33" s="55">
        <v>0</v>
      </c>
    </row>
    <row r="34" spans="1:53" ht="25.5">
      <c r="A34" s="37" t="s">
        <v>55</v>
      </c>
      <c r="B34" s="38" t="s">
        <v>61</v>
      </c>
      <c r="C34" s="38">
        <v>33</v>
      </c>
      <c r="D34" s="38"/>
      <c r="E34" s="38"/>
      <c r="F34" s="168">
        <f t="shared" si="20"/>
        <v>1.8889524899828276</v>
      </c>
      <c r="G34" s="37" t="s">
        <v>75</v>
      </c>
      <c r="H34" s="34">
        <v>2371</v>
      </c>
      <c r="I34" s="34"/>
      <c r="J34" s="34"/>
      <c r="K34" s="168">
        <f t="shared" si="21"/>
        <v>1.0481550084656974</v>
      </c>
      <c r="L34" s="37" t="s">
        <v>75</v>
      </c>
      <c r="M34" s="34">
        <v>2361</v>
      </c>
      <c r="N34" s="34"/>
      <c r="O34" s="34"/>
      <c r="P34" s="168">
        <f t="shared" si="22"/>
        <v>1.0465935839070166</v>
      </c>
      <c r="Q34" s="37" t="s">
        <v>66</v>
      </c>
      <c r="R34" s="34">
        <v>406378</v>
      </c>
      <c r="S34" s="34"/>
      <c r="T34" s="34"/>
      <c r="U34" s="168">
        <f t="shared" si="23"/>
        <v>0.81680240644945423</v>
      </c>
      <c r="V34" s="37" t="s">
        <v>66</v>
      </c>
      <c r="W34" s="34">
        <v>3545784</v>
      </c>
      <c r="X34" s="34"/>
      <c r="Y34" s="34"/>
      <c r="Z34" s="168">
        <f t="shared" si="24"/>
        <v>1.1778380320301838</v>
      </c>
      <c r="AA34" s="37" t="s">
        <v>66</v>
      </c>
      <c r="AB34" s="34">
        <v>3540594</v>
      </c>
      <c r="AC34" s="34"/>
      <c r="AD34" s="34"/>
      <c r="AE34" s="168">
        <f t="shared" si="25"/>
        <v>1.3142702087111844</v>
      </c>
      <c r="AF34" s="37" t="s">
        <v>64</v>
      </c>
      <c r="AG34" s="34">
        <v>3378708</v>
      </c>
      <c r="AH34" s="34"/>
      <c r="AI34" s="34"/>
      <c r="AJ34" s="168">
        <f t="shared" si="26"/>
        <v>1.1449413029797655</v>
      </c>
      <c r="AK34" s="37" t="s">
        <v>62</v>
      </c>
      <c r="AL34" s="34">
        <v>1181767</v>
      </c>
      <c r="AM34" s="34"/>
      <c r="AN34" s="34"/>
      <c r="AO34" s="168">
        <f t="shared" si="27"/>
        <v>1.0040701150066225</v>
      </c>
      <c r="AP34" s="37" t="s">
        <v>64</v>
      </c>
      <c r="AQ34" s="54">
        <v>147007</v>
      </c>
      <c r="AR34" s="54"/>
      <c r="AS34" s="54"/>
      <c r="AT34" s="168">
        <f t="shared" si="28"/>
        <v>1.1223700761984281</v>
      </c>
      <c r="AU34" s="37" t="s">
        <v>60</v>
      </c>
      <c r="AV34" s="54">
        <v>0</v>
      </c>
      <c r="AW34" s="54"/>
      <c r="AX34" s="54"/>
      <c r="AY34" s="29"/>
      <c r="AZ34" s="165" t="s">
        <v>62</v>
      </c>
      <c r="BA34" s="55">
        <v>0</v>
      </c>
    </row>
    <row r="35" spans="1:53">
      <c r="A35" s="37" t="s">
        <v>55</v>
      </c>
      <c r="B35" s="38" t="s">
        <v>75</v>
      </c>
      <c r="C35" s="38">
        <v>30</v>
      </c>
      <c r="D35" s="38"/>
      <c r="E35" s="38"/>
      <c r="F35" s="168">
        <f t="shared" si="20"/>
        <v>1.7172295363480254</v>
      </c>
      <c r="G35" s="37" t="s">
        <v>61</v>
      </c>
      <c r="H35" s="34">
        <v>2322</v>
      </c>
      <c r="I35" s="34"/>
      <c r="J35" s="34"/>
      <c r="K35" s="168">
        <f t="shared" si="21"/>
        <v>1.026493433006052</v>
      </c>
      <c r="L35" s="37" t="s">
        <v>61</v>
      </c>
      <c r="M35" s="34">
        <v>2315</v>
      </c>
      <c r="N35" s="34"/>
      <c r="O35" s="34"/>
      <c r="P35" s="168">
        <f t="shared" si="22"/>
        <v>1.0262025187398323</v>
      </c>
      <c r="Q35" s="37" t="s">
        <v>75</v>
      </c>
      <c r="R35" s="34">
        <v>349489</v>
      </c>
      <c r="S35" s="34"/>
      <c r="T35" s="34"/>
      <c r="U35" s="168">
        <f t="shared" si="23"/>
        <v>0.70245794857894217</v>
      </c>
      <c r="V35" s="37" t="s">
        <v>64</v>
      </c>
      <c r="W35" s="34">
        <v>3453129</v>
      </c>
      <c r="X35" s="34"/>
      <c r="Y35" s="34"/>
      <c r="Z35" s="168">
        <f t="shared" si="24"/>
        <v>1.1470599071196546</v>
      </c>
      <c r="AA35" s="37" t="s">
        <v>64</v>
      </c>
      <c r="AB35" s="34">
        <v>3164473</v>
      </c>
      <c r="AC35" s="34"/>
      <c r="AD35" s="34"/>
      <c r="AE35" s="168">
        <f t="shared" si="25"/>
        <v>1.1746539112281467</v>
      </c>
      <c r="AF35" s="37" t="s">
        <v>66</v>
      </c>
      <c r="AG35" s="34">
        <v>3326183</v>
      </c>
      <c r="AH35" s="34"/>
      <c r="AI35" s="34"/>
      <c r="AJ35" s="168">
        <f t="shared" si="26"/>
        <v>1.1271421791907277</v>
      </c>
      <c r="AK35" s="37" t="s">
        <v>116</v>
      </c>
      <c r="AL35" s="34">
        <f>877199+35331</f>
        <v>912530</v>
      </c>
      <c r="AM35" s="34"/>
      <c r="AN35" s="34"/>
      <c r="AO35" s="168">
        <f t="shared" si="27"/>
        <v>0.7753170481550028</v>
      </c>
      <c r="AP35" s="37" t="s">
        <v>116</v>
      </c>
      <c r="AQ35" s="54">
        <f>145200+616</f>
        <v>145816</v>
      </c>
      <c r="AR35" s="54"/>
      <c r="AS35" s="54"/>
      <c r="AT35" s="168">
        <f t="shared" si="28"/>
        <v>1.1132770210326719</v>
      </c>
      <c r="AU35" s="37" t="s">
        <v>62</v>
      </c>
      <c r="AV35" s="54">
        <v>0</v>
      </c>
      <c r="AW35" s="54"/>
      <c r="AX35" s="54"/>
      <c r="AY35" s="29"/>
      <c r="AZ35" s="165" t="s">
        <v>63</v>
      </c>
      <c r="BA35" s="55">
        <v>0</v>
      </c>
    </row>
    <row r="36" spans="1:53">
      <c r="A36" s="37" t="s">
        <v>55</v>
      </c>
      <c r="B36" s="38" t="s">
        <v>56</v>
      </c>
      <c r="C36" s="38">
        <v>30</v>
      </c>
      <c r="D36" s="38"/>
      <c r="E36" s="38"/>
      <c r="F36" s="168">
        <f t="shared" si="20"/>
        <v>1.7172295363480254</v>
      </c>
      <c r="G36" s="37" t="s">
        <v>56</v>
      </c>
      <c r="H36" s="34">
        <v>1648</v>
      </c>
      <c r="I36" s="34"/>
      <c r="J36" s="34"/>
      <c r="K36" s="168">
        <f t="shared" si="21"/>
        <v>0.72853625219378715</v>
      </c>
      <c r="L36" s="37" t="s">
        <v>56</v>
      </c>
      <c r="M36" s="34">
        <v>1637</v>
      </c>
      <c r="N36" s="34"/>
      <c r="O36" s="34"/>
      <c r="P36" s="168">
        <f t="shared" si="22"/>
        <v>0.72565594953654655</v>
      </c>
      <c r="Q36" s="37" t="s">
        <v>57</v>
      </c>
      <c r="R36" s="34">
        <v>236461</v>
      </c>
      <c r="S36" s="34"/>
      <c r="T36" s="34"/>
      <c r="U36" s="168">
        <f t="shared" si="23"/>
        <v>0.4752765007737732</v>
      </c>
      <c r="V36" s="37" t="s">
        <v>75</v>
      </c>
      <c r="W36" s="34">
        <v>1885298</v>
      </c>
      <c r="X36" s="34"/>
      <c r="Y36" s="34"/>
      <c r="Z36" s="168">
        <f t="shared" si="24"/>
        <v>0.62625802533669328</v>
      </c>
      <c r="AA36" s="37" t="s">
        <v>75</v>
      </c>
      <c r="AB36" s="34">
        <v>1698452</v>
      </c>
      <c r="AC36" s="34"/>
      <c r="AD36" s="34"/>
      <c r="AE36" s="168">
        <f t="shared" si="25"/>
        <v>0.63046620553667798</v>
      </c>
      <c r="AF36" s="37" t="s">
        <v>75</v>
      </c>
      <c r="AG36" s="34">
        <v>1830567</v>
      </c>
      <c r="AH36" s="34"/>
      <c r="AI36" s="34"/>
      <c r="AJ36" s="168">
        <f t="shared" si="26"/>
        <v>0.62032343906953791</v>
      </c>
      <c r="AK36" s="37" t="s">
        <v>75</v>
      </c>
      <c r="AL36" s="34">
        <v>819946</v>
      </c>
      <c r="AM36" s="34"/>
      <c r="AN36" s="34"/>
      <c r="AO36" s="168">
        <f t="shared" si="27"/>
        <v>0.69665447970642269</v>
      </c>
      <c r="AP36" s="37" t="s">
        <v>75</v>
      </c>
      <c r="AQ36" s="54">
        <v>119816</v>
      </c>
      <c r="AR36" s="54"/>
      <c r="AS36" s="54"/>
      <c r="AT36" s="168">
        <f t="shared" si="28"/>
        <v>0.91477203840491172</v>
      </c>
      <c r="AU36" s="37" t="s">
        <v>63</v>
      </c>
      <c r="AV36" s="54">
        <v>0</v>
      </c>
      <c r="AW36" s="54"/>
      <c r="AX36" s="54"/>
      <c r="AY36" s="29"/>
      <c r="AZ36" s="165" t="s">
        <v>64</v>
      </c>
      <c r="BA36" s="55">
        <v>0</v>
      </c>
    </row>
    <row r="37" spans="1:53">
      <c r="A37" s="37" t="s">
        <v>55</v>
      </c>
      <c r="B37" s="38" t="s">
        <v>78</v>
      </c>
      <c r="C37" s="38">
        <v>24</v>
      </c>
      <c r="D37" s="38"/>
      <c r="E37" s="38"/>
      <c r="F37" s="168">
        <f t="shared" si="20"/>
        <v>1.3737836290784202</v>
      </c>
      <c r="G37" s="37" t="s">
        <v>57</v>
      </c>
      <c r="H37" s="34">
        <v>1271</v>
      </c>
      <c r="I37" s="38"/>
      <c r="J37" s="38"/>
      <c r="K37" s="168">
        <f t="shared" si="21"/>
        <v>0.56187474304508711</v>
      </c>
      <c r="L37" s="37" t="s">
        <v>57</v>
      </c>
      <c r="M37" s="34">
        <v>1249</v>
      </c>
      <c r="N37" s="38"/>
      <c r="O37" s="38"/>
      <c r="P37" s="168">
        <f t="shared" si="22"/>
        <v>0.55366174769159848</v>
      </c>
      <c r="Q37" s="37" t="s">
        <v>69</v>
      </c>
      <c r="R37" s="34">
        <f>197558+17762</f>
        <v>215320</v>
      </c>
      <c r="S37" s="34"/>
      <c r="T37" s="34"/>
      <c r="U37" s="168">
        <f t="shared" si="23"/>
        <v>0.43278399459787814</v>
      </c>
      <c r="V37" s="37" t="s">
        <v>57</v>
      </c>
      <c r="W37" s="34">
        <v>1742115</v>
      </c>
      <c r="X37" s="34"/>
      <c r="Y37" s="34"/>
      <c r="Z37" s="168">
        <f t="shared" si="24"/>
        <v>0.5786955164697748</v>
      </c>
      <c r="AA37" s="37" t="s">
        <v>56</v>
      </c>
      <c r="AB37" s="34">
        <v>1421028</v>
      </c>
      <c r="AC37" s="34"/>
      <c r="AD37" s="34"/>
      <c r="AE37" s="168">
        <f t="shared" si="25"/>
        <v>0.52748628228609018</v>
      </c>
      <c r="AF37" s="37" t="s">
        <v>57</v>
      </c>
      <c r="AG37" s="34">
        <v>1688709</v>
      </c>
      <c r="AH37" s="34"/>
      <c r="AI37" s="34"/>
      <c r="AJ37" s="168">
        <f t="shared" si="26"/>
        <v>0.5722520806218403</v>
      </c>
      <c r="AK37" s="37" t="s">
        <v>57</v>
      </c>
      <c r="AL37" s="34">
        <v>800737</v>
      </c>
      <c r="AM37" s="34"/>
      <c r="AN37" s="34"/>
      <c r="AO37" s="168">
        <f t="shared" si="27"/>
        <v>0.68033384895673843</v>
      </c>
      <c r="AP37" s="37" t="s">
        <v>62</v>
      </c>
      <c r="AQ37" s="54">
        <v>88073</v>
      </c>
      <c r="AR37" s="54"/>
      <c r="AS37" s="54"/>
      <c r="AT37" s="168">
        <f t="shared" si="28"/>
        <v>0.67242035903748898</v>
      </c>
      <c r="AU37" s="37" t="s">
        <v>78</v>
      </c>
      <c r="AV37" s="54">
        <v>0</v>
      </c>
      <c r="AW37" s="54"/>
      <c r="AX37" s="54"/>
      <c r="AY37" s="29"/>
      <c r="AZ37" s="165" t="s">
        <v>78</v>
      </c>
      <c r="BA37" s="55">
        <v>0</v>
      </c>
    </row>
    <row r="38" spans="1:53" ht="25.5">
      <c r="A38" s="37" t="s">
        <v>55</v>
      </c>
      <c r="B38" s="38" t="s">
        <v>57</v>
      </c>
      <c r="C38" s="38">
        <v>22</v>
      </c>
      <c r="D38" s="38"/>
      <c r="E38" s="38"/>
      <c r="F38" s="168">
        <f t="shared" si="20"/>
        <v>1.2593016599885518</v>
      </c>
      <c r="G38" s="37" t="s">
        <v>113</v>
      </c>
      <c r="H38" s="34">
        <f>1151+17</f>
        <v>1168</v>
      </c>
      <c r="I38" s="34"/>
      <c r="J38" s="34"/>
      <c r="K38" s="168">
        <f t="shared" si="21"/>
        <v>0.51634122728297538</v>
      </c>
      <c r="L38" s="37" t="s">
        <v>114</v>
      </c>
      <c r="M38" s="34">
        <v>1159</v>
      </c>
      <c r="N38" s="34"/>
      <c r="O38" s="34"/>
      <c r="P38" s="168">
        <f t="shared" si="22"/>
        <v>0.51376618540797647</v>
      </c>
      <c r="Q38" s="37" t="s">
        <v>56</v>
      </c>
      <c r="R38" s="34">
        <v>190872</v>
      </c>
      <c r="S38" s="34"/>
      <c r="T38" s="34"/>
      <c r="U38" s="168">
        <f t="shared" si="23"/>
        <v>0.38364455980348405</v>
      </c>
      <c r="V38" s="37" t="s">
        <v>65</v>
      </c>
      <c r="W38" s="34">
        <v>1626679</v>
      </c>
      <c r="X38" s="34"/>
      <c r="Y38" s="34"/>
      <c r="Z38" s="168">
        <f t="shared" si="24"/>
        <v>0.54035000217295459</v>
      </c>
      <c r="AA38" s="37" t="s">
        <v>57</v>
      </c>
      <c r="AB38" s="34">
        <v>1317013</v>
      </c>
      <c r="AC38" s="34"/>
      <c r="AD38" s="34"/>
      <c r="AE38" s="168">
        <f t="shared" si="25"/>
        <v>0.48887586387632787</v>
      </c>
      <c r="AF38" s="37" t="s">
        <v>65</v>
      </c>
      <c r="AG38" s="34">
        <v>1623234</v>
      </c>
      <c r="AH38" s="34"/>
      <c r="AI38" s="34"/>
      <c r="AJ38" s="168">
        <f t="shared" si="26"/>
        <v>0.55006459599381086</v>
      </c>
      <c r="AK38" s="37" t="s">
        <v>66</v>
      </c>
      <c r="AL38" s="34">
        <v>714279</v>
      </c>
      <c r="AM38" s="34"/>
      <c r="AN38" s="34"/>
      <c r="AO38" s="168">
        <f t="shared" si="27"/>
        <v>0.60687614197791551</v>
      </c>
      <c r="AP38" s="37" t="s">
        <v>68</v>
      </c>
      <c r="AQ38" s="54">
        <v>68811</v>
      </c>
      <c r="AR38" s="54"/>
      <c r="AS38" s="54"/>
      <c r="AT38" s="168">
        <f t="shared" si="28"/>
        <v>0.5253587061384154</v>
      </c>
      <c r="AU38" s="37" t="s">
        <v>66</v>
      </c>
      <c r="AV38" s="54">
        <v>0</v>
      </c>
      <c r="AW38" s="54"/>
      <c r="AX38" s="54"/>
      <c r="AY38" s="29"/>
      <c r="AZ38" s="165" t="s">
        <v>66</v>
      </c>
      <c r="BA38" s="55">
        <v>0</v>
      </c>
    </row>
    <row r="39" spans="1:53">
      <c r="A39" s="37" t="s">
        <v>55</v>
      </c>
      <c r="B39" s="38" t="s">
        <v>68</v>
      </c>
      <c r="C39" s="38">
        <v>20</v>
      </c>
      <c r="D39" s="38"/>
      <c r="E39" s="38"/>
      <c r="F39" s="168">
        <f t="shared" si="20"/>
        <v>1.1448196908986834</v>
      </c>
      <c r="G39" s="37" t="s">
        <v>68</v>
      </c>
      <c r="H39" s="38">
        <v>922</v>
      </c>
      <c r="I39" s="34"/>
      <c r="J39" s="34"/>
      <c r="K39" s="168">
        <f t="shared" si="21"/>
        <v>0.40759127701618431</v>
      </c>
      <c r="L39" s="37" t="s">
        <v>68</v>
      </c>
      <c r="M39" s="38">
        <v>916</v>
      </c>
      <c r="N39" s="34"/>
      <c r="O39" s="34"/>
      <c r="P39" s="168">
        <f t="shared" si="22"/>
        <v>0.40604816724219711</v>
      </c>
      <c r="Q39" s="37" t="s">
        <v>68</v>
      </c>
      <c r="R39" s="34">
        <v>138233</v>
      </c>
      <c r="S39" s="34"/>
      <c r="T39" s="34"/>
      <c r="U39" s="168">
        <f t="shared" si="23"/>
        <v>0.27784242023615308</v>
      </c>
      <c r="V39" s="37" t="s">
        <v>56</v>
      </c>
      <c r="W39" s="34">
        <v>1476832</v>
      </c>
      <c r="X39" s="34"/>
      <c r="Y39" s="34"/>
      <c r="Z39" s="168">
        <f t="shared" si="24"/>
        <v>0.49057384672027415</v>
      </c>
      <c r="AA39" s="37" t="s">
        <v>60</v>
      </c>
      <c r="AB39" s="34">
        <v>880801</v>
      </c>
      <c r="AC39" s="34"/>
      <c r="AD39" s="34"/>
      <c r="AE39" s="168">
        <f t="shared" si="25"/>
        <v>0.32695375807082649</v>
      </c>
      <c r="AF39" s="37" t="s">
        <v>56</v>
      </c>
      <c r="AG39" s="34">
        <v>1475419</v>
      </c>
      <c r="AH39" s="34"/>
      <c r="AI39" s="34"/>
      <c r="AJ39" s="168">
        <f t="shared" si="26"/>
        <v>0.49997459156017704</v>
      </c>
      <c r="AK39" s="37" t="s">
        <v>56</v>
      </c>
      <c r="AL39" s="34">
        <v>335036</v>
      </c>
      <c r="AM39" s="34"/>
      <c r="AN39" s="34"/>
      <c r="AO39" s="168">
        <f t="shared" si="27"/>
        <v>0.28465817293202361</v>
      </c>
      <c r="AP39" s="37" t="s">
        <v>65</v>
      </c>
      <c r="AQ39" s="54">
        <v>56772</v>
      </c>
      <c r="AR39" s="54"/>
      <c r="AS39" s="54"/>
      <c r="AT39" s="168">
        <f t="shared" si="28"/>
        <v>0.43344326437473835</v>
      </c>
      <c r="AU39" s="37" t="s">
        <v>67</v>
      </c>
      <c r="AV39" s="54">
        <v>0</v>
      </c>
      <c r="AW39" s="54"/>
      <c r="AX39" s="54"/>
      <c r="AY39" s="29"/>
      <c r="AZ39" s="165" t="s">
        <v>67</v>
      </c>
      <c r="BA39" s="55">
        <v>0</v>
      </c>
    </row>
    <row r="40" spans="1:53">
      <c r="A40" s="37" t="s">
        <v>55</v>
      </c>
      <c r="B40" s="38" t="s">
        <v>60</v>
      </c>
      <c r="C40" s="38">
        <v>12</v>
      </c>
      <c r="D40" s="38"/>
      <c r="E40" s="38"/>
      <c r="F40" s="168">
        <f t="shared" si="20"/>
        <v>0.68689181453921011</v>
      </c>
      <c r="G40" s="37" t="s">
        <v>65</v>
      </c>
      <c r="H40" s="38">
        <v>873</v>
      </c>
      <c r="I40" s="38"/>
      <c r="J40" s="38"/>
      <c r="K40" s="168">
        <f t="shared" si="21"/>
        <v>0.38592970155653888</v>
      </c>
      <c r="L40" s="37" t="s">
        <v>65</v>
      </c>
      <c r="M40" s="38">
        <v>868</v>
      </c>
      <c r="N40" s="38"/>
      <c r="O40" s="38"/>
      <c r="P40" s="168">
        <f t="shared" si="22"/>
        <v>0.38477053402426536</v>
      </c>
      <c r="Q40" s="37" t="s">
        <v>60</v>
      </c>
      <c r="R40" s="34">
        <v>118314</v>
      </c>
      <c r="S40" s="34"/>
      <c r="T40" s="34"/>
      <c r="U40" s="168">
        <f t="shared" si="23"/>
        <v>0.23780608181707855</v>
      </c>
      <c r="V40" s="37" t="s">
        <v>60</v>
      </c>
      <c r="W40" s="34">
        <v>991323</v>
      </c>
      <c r="X40" s="34"/>
      <c r="Y40" s="34"/>
      <c r="Z40" s="168">
        <f t="shared" si="24"/>
        <v>0.32929753516465132</v>
      </c>
      <c r="AA40" s="37" t="s">
        <v>68</v>
      </c>
      <c r="AB40" s="34">
        <v>799572</v>
      </c>
      <c r="AC40" s="34"/>
      <c r="AD40" s="34"/>
      <c r="AE40" s="168">
        <f t="shared" si="25"/>
        <v>0.29680151390405657</v>
      </c>
      <c r="AF40" s="37" t="s">
        <v>60</v>
      </c>
      <c r="AG40" s="34">
        <v>986715</v>
      </c>
      <c r="AH40" s="34"/>
      <c r="AI40" s="34"/>
      <c r="AJ40" s="168">
        <f t="shared" si="26"/>
        <v>0.33436768071395317</v>
      </c>
      <c r="AK40" s="37" t="s">
        <v>68</v>
      </c>
      <c r="AL40" s="34">
        <v>275270</v>
      </c>
      <c r="AM40" s="34"/>
      <c r="AN40" s="34"/>
      <c r="AO40" s="168">
        <f t="shared" si="27"/>
        <v>0.23387891230494079</v>
      </c>
      <c r="AP40" s="37" t="s">
        <v>56</v>
      </c>
      <c r="AQ40" s="54">
        <v>27141</v>
      </c>
      <c r="AR40" s="54"/>
      <c r="AS40" s="54"/>
      <c r="AT40" s="168">
        <f t="shared" si="28"/>
        <v>0.2072162974423091</v>
      </c>
      <c r="AU40" s="37" t="s">
        <v>68</v>
      </c>
      <c r="AV40" s="54">
        <v>0</v>
      </c>
      <c r="AW40" s="54"/>
      <c r="AX40" s="54"/>
      <c r="AY40" s="29"/>
      <c r="AZ40" s="165" t="s">
        <v>68</v>
      </c>
      <c r="BA40" s="55">
        <v>0</v>
      </c>
    </row>
    <row r="41" spans="1:53" ht="13.5" thickBot="1">
      <c r="A41" s="166" t="s">
        <v>55</v>
      </c>
      <c r="B41" s="44" t="s">
        <v>113</v>
      </c>
      <c r="C41" s="44">
        <v>12</v>
      </c>
      <c r="D41" s="44"/>
      <c r="E41" s="44"/>
      <c r="F41" s="227">
        <f t="shared" si="20"/>
        <v>0.68689181453921011</v>
      </c>
      <c r="G41" s="166" t="s">
        <v>60</v>
      </c>
      <c r="H41" s="44">
        <v>599</v>
      </c>
      <c r="I41" s="52"/>
      <c r="J41" s="52"/>
      <c r="K41" s="227">
        <f t="shared" si="21"/>
        <v>0.26480170816995052</v>
      </c>
      <c r="L41" s="166" t="s">
        <v>60</v>
      </c>
      <c r="M41" s="44">
        <v>585</v>
      </c>
      <c r="N41" s="52"/>
      <c r="O41" s="52"/>
      <c r="P41" s="227">
        <f t="shared" si="22"/>
        <v>0.2593211548435429</v>
      </c>
      <c r="Q41" s="166" t="s">
        <v>65</v>
      </c>
      <c r="R41" s="52">
        <v>67233</v>
      </c>
      <c r="S41" s="52"/>
      <c r="T41" s="52"/>
      <c r="U41" s="227">
        <f t="shared" si="23"/>
        <v>0.13513545564183141</v>
      </c>
      <c r="V41" s="166" t="s">
        <v>68</v>
      </c>
      <c r="W41" s="52">
        <v>869598</v>
      </c>
      <c r="X41" s="52"/>
      <c r="Y41" s="52"/>
      <c r="Z41" s="227">
        <f t="shared" si="24"/>
        <v>0.28886294172949734</v>
      </c>
      <c r="AA41" s="166" t="s">
        <v>65</v>
      </c>
      <c r="AB41" s="52">
        <v>493591</v>
      </c>
      <c r="AC41" s="52"/>
      <c r="AD41" s="52"/>
      <c r="AE41" s="227">
        <f t="shared" si="25"/>
        <v>0.18322121841362277</v>
      </c>
      <c r="AF41" s="166" t="s">
        <v>68</v>
      </c>
      <c r="AG41" s="52">
        <v>865485</v>
      </c>
      <c r="AH41" s="52"/>
      <c r="AI41" s="52"/>
      <c r="AJ41" s="227">
        <f t="shared" si="26"/>
        <v>0.29328652360885948</v>
      </c>
      <c r="AK41" s="166" t="s">
        <v>60</v>
      </c>
      <c r="AL41" s="52">
        <v>253155</v>
      </c>
      <c r="AM41" s="52"/>
      <c r="AN41" s="52"/>
      <c r="AO41" s="227">
        <f t="shared" si="27"/>
        <v>0.2150892434502753</v>
      </c>
      <c r="AP41" s="166" t="s">
        <v>60</v>
      </c>
      <c r="AQ41" s="56">
        <v>0</v>
      </c>
      <c r="AR41" s="56"/>
      <c r="AS41" s="56"/>
      <c r="AT41" s="227">
        <f>SUM(AQ41/$AQ$8)*100</f>
        <v>0</v>
      </c>
      <c r="AU41" s="166" t="s">
        <v>116</v>
      </c>
      <c r="AV41" s="56">
        <v>0</v>
      </c>
      <c r="AW41" s="56"/>
      <c r="AX41" s="56"/>
      <c r="AY41" s="30"/>
      <c r="AZ41" s="165" t="s">
        <v>69</v>
      </c>
      <c r="BA41" s="55">
        <v>0</v>
      </c>
    </row>
    <row r="42" spans="1:53"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54" ht="33" customHeight="1"/>
    <row r="82" ht="31.5" customHeight="1"/>
  </sheetData>
  <sortState ref="AU26:AV41">
    <sortCondition descending="1" ref="AV26:AV41"/>
  </sortState>
  <mergeCells count="22">
    <mergeCell ref="A4:A6"/>
    <mergeCell ref="B4:B6"/>
    <mergeCell ref="R4:U5"/>
    <mergeCell ref="G4:G6"/>
    <mergeCell ref="L4:L6"/>
    <mergeCell ref="C4:F5"/>
    <mergeCell ref="H4:K5"/>
    <mergeCell ref="AQ4:AT5"/>
    <mergeCell ref="AV4:AY5"/>
    <mergeCell ref="BA4:BA5"/>
    <mergeCell ref="M5:P5"/>
    <mergeCell ref="W4:Z5"/>
    <mergeCell ref="AB4:AE5"/>
    <mergeCell ref="AG4:AJ5"/>
    <mergeCell ref="AL4:AO5"/>
    <mergeCell ref="Q4:Q6"/>
    <mergeCell ref="V4:V6"/>
    <mergeCell ref="AA4:AA6"/>
    <mergeCell ref="AF4:AF6"/>
    <mergeCell ref="AK4:AK6"/>
    <mergeCell ref="AP4:AP6"/>
    <mergeCell ref="AU4:AU6"/>
  </mergeCells>
  <pageMargins left="1.2" right="0.7" top="0.75" bottom="0.5" header="0.3" footer="0.3"/>
  <pageSetup scale="83" orientation="portrait" verticalDpi="300" r:id="rId1"/>
  <colBreaks count="5" manualBreakCount="5">
    <brk id="11" max="1048575" man="1"/>
    <brk id="21" max="1048575" man="1"/>
    <brk id="31" max="1048575" man="1"/>
    <brk id="41" max="40" man="1"/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topLeftCell="G1" zoomScale="96" zoomScaleSheetLayoutView="96" workbookViewId="0">
      <selection activeCell="AD7" sqref="AD7"/>
    </sheetView>
  </sheetViews>
  <sheetFormatPr defaultRowHeight="12.75"/>
  <cols>
    <col min="1" max="1" width="6.85546875" style="2" customWidth="1"/>
    <col min="2" max="2" width="23.42578125" style="2" customWidth="1"/>
    <col min="3" max="6" width="22" style="2" hidden="1" customWidth="1"/>
    <col min="7" max="7" width="6.42578125" style="2" customWidth="1"/>
    <col min="8" max="8" width="7" style="2" customWidth="1"/>
    <col min="9" max="9" width="6.7109375" style="2" customWidth="1"/>
    <col min="10" max="10" width="7" style="2" customWidth="1"/>
    <col min="11" max="11" width="22.140625" style="2" customWidth="1"/>
    <col min="12" max="15" width="20.140625" style="2" hidden="1" customWidth="1"/>
    <col min="16" max="16" width="8" style="2" customWidth="1"/>
    <col min="17" max="17" width="9" style="2" customWidth="1"/>
    <col min="18" max="18" width="5.5703125" style="2" customWidth="1"/>
    <col min="19" max="19" width="6.85546875" style="2" customWidth="1"/>
    <col min="20" max="20" width="25.85546875" style="2" customWidth="1"/>
    <col min="21" max="24" width="17.42578125" style="2" hidden="1" customWidth="1"/>
    <col min="25" max="25" width="6.7109375" style="2" customWidth="1"/>
    <col min="26" max="26" width="6.85546875" style="2" customWidth="1"/>
    <col min="27" max="27" width="6.28515625" style="2" customWidth="1"/>
    <col min="28" max="28" width="6.42578125" style="2" customWidth="1"/>
    <col min="29" max="29" width="20.85546875" style="2" customWidth="1"/>
    <col min="30" max="33" width="17.42578125" style="2" customWidth="1"/>
    <col min="34" max="35" width="8.140625" style="2" customWidth="1"/>
    <col min="36" max="36" width="6.42578125" style="2" customWidth="1"/>
    <col min="37" max="16384" width="9.140625" style="2"/>
  </cols>
  <sheetData>
    <row r="1" spans="1:36">
      <c r="A1" s="2" t="s">
        <v>96</v>
      </c>
      <c r="S1" s="2" t="s">
        <v>96</v>
      </c>
    </row>
    <row r="2" spans="1:36" ht="13.5" thickBot="1">
      <c r="A2" s="2" t="s">
        <v>111</v>
      </c>
    </row>
    <row r="3" spans="1:36" ht="15" customHeight="1">
      <c r="A3" s="313" t="s">
        <v>101</v>
      </c>
      <c r="B3" s="334" t="s">
        <v>1</v>
      </c>
      <c r="C3" s="301">
        <v>2012</v>
      </c>
      <c r="D3" s="302"/>
      <c r="E3" s="301">
        <v>2010</v>
      </c>
      <c r="F3" s="302"/>
      <c r="G3" s="309" t="s">
        <v>9</v>
      </c>
      <c r="H3" s="321"/>
      <c r="I3" s="322"/>
      <c r="J3" s="328" t="s">
        <v>101</v>
      </c>
      <c r="K3" s="315" t="s">
        <v>1</v>
      </c>
      <c r="L3" s="295">
        <v>2012</v>
      </c>
      <c r="M3" s="296"/>
      <c r="N3" s="296">
        <v>2010</v>
      </c>
      <c r="O3" s="307"/>
      <c r="P3" s="295" t="s">
        <v>10</v>
      </c>
      <c r="Q3" s="296"/>
      <c r="R3" s="297"/>
      <c r="S3" s="328" t="s">
        <v>101</v>
      </c>
      <c r="T3" s="318" t="s">
        <v>1</v>
      </c>
      <c r="U3" s="309">
        <v>2012</v>
      </c>
      <c r="V3" s="310"/>
      <c r="W3" s="309">
        <v>2010</v>
      </c>
      <c r="X3" s="310"/>
      <c r="Y3" s="326" t="s">
        <v>11</v>
      </c>
      <c r="Z3" s="326" t="s">
        <v>13</v>
      </c>
      <c r="AA3" s="331" t="s">
        <v>77</v>
      </c>
      <c r="AB3" s="328" t="s">
        <v>101</v>
      </c>
      <c r="AC3" s="318" t="s">
        <v>1</v>
      </c>
      <c r="AD3" s="309">
        <v>2012</v>
      </c>
      <c r="AE3" s="310"/>
      <c r="AF3" s="309">
        <v>2010</v>
      </c>
      <c r="AG3" s="310"/>
      <c r="AH3" s="295" t="s">
        <v>12</v>
      </c>
      <c r="AI3" s="296"/>
      <c r="AJ3" s="297"/>
    </row>
    <row r="4" spans="1:36" ht="22.5" customHeight="1">
      <c r="A4" s="314"/>
      <c r="B4" s="335"/>
      <c r="C4" s="303"/>
      <c r="D4" s="304"/>
      <c r="E4" s="303"/>
      <c r="F4" s="304"/>
      <c r="G4" s="323"/>
      <c r="H4" s="324"/>
      <c r="I4" s="325"/>
      <c r="J4" s="329"/>
      <c r="K4" s="316"/>
      <c r="L4" s="305"/>
      <c r="M4" s="306"/>
      <c r="N4" s="306"/>
      <c r="O4" s="308"/>
      <c r="P4" s="298"/>
      <c r="Q4" s="299"/>
      <c r="R4" s="300"/>
      <c r="S4" s="329"/>
      <c r="T4" s="319"/>
      <c r="U4" s="311"/>
      <c r="V4" s="312"/>
      <c r="W4" s="311"/>
      <c r="X4" s="312"/>
      <c r="Y4" s="327"/>
      <c r="Z4" s="327"/>
      <c r="AA4" s="332"/>
      <c r="AB4" s="329"/>
      <c r="AC4" s="319"/>
      <c r="AD4" s="311"/>
      <c r="AE4" s="312"/>
      <c r="AF4" s="311"/>
      <c r="AG4" s="312"/>
      <c r="AH4" s="298"/>
      <c r="AI4" s="299"/>
      <c r="AJ4" s="300"/>
    </row>
    <row r="5" spans="1:36" ht="15.75" customHeight="1" thickBot="1">
      <c r="A5" s="314"/>
      <c r="B5" s="336"/>
      <c r="C5" s="111" t="s">
        <v>79</v>
      </c>
      <c r="D5" s="111" t="s">
        <v>80</v>
      </c>
      <c r="E5" s="111" t="s">
        <v>79</v>
      </c>
      <c r="F5" s="111" t="s">
        <v>80</v>
      </c>
      <c r="G5" s="111">
        <v>2012</v>
      </c>
      <c r="H5" s="111">
        <v>2010</v>
      </c>
      <c r="I5" s="113" t="s">
        <v>77</v>
      </c>
      <c r="J5" s="330"/>
      <c r="K5" s="317"/>
      <c r="L5" s="147" t="s">
        <v>83</v>
      </c>
      <c r="M5" s="147" t="s">
        <v>84</v>
      </c>
      <c r="N5" s="147" t="s">
        <v>83</v>
      </c>
      <c r="O5" s="147" t="s">
        <v>84</v>
      </c>
      <c r="P5" s="111">
        <v>2012</v>
      </c>
      <c r="Q5" s="111">
        <v>2010</v>
      </c>
      <c r="R5" s="113" t="s">
        <v>77</v>
      </c>
      <c r="S5" s="330"/>
      <c r="T5" s="320"/>
      <c r="U5" s="151" t="s">
        <v>86</v>
      </c>
      <c r="V5" s="151" t="s">
        <v>87</v>
      </c>
      <c r="W5" s="151" t="s">
        <v>86</v>
      </c>
      <c r="X5" s="151" t="s">
        <v>87</v>
      </c>
      <c r="Y5" s="111">
        <v>2012</v>
      </c>
      <c r="Z5" s="111">
        <v>2010</v>
      </c>
      <c r="AA5" s="333"/>
      <c r="AB5" s="330"/>
      <c r="AC5" s="320"/>
      <c r="AD5" s="151" t="s">
        <v>89</v>
      </c>
      <c r="AE5" s="151" t="s">
        <v>80</v>
      </c>
      <c r="AF5" s="151" t="s">
        <v>89</v>
      </c>
      <c r="AG5" s="151" t="s">
        <v>80</v>
      </c>
      <c r="AH5" s="111">
        <v>2012</v>
      </c>
      <c r="AI5" s="111">
        <v>2010</v>
      </c>
      <c r="AJ5" s="113" t="s">
        <v>77</v>
      </c>
    </row>
    <row r="6" spans="1:36">
      <c r="A6" s="87" t="s">
        <v>73</v>
      </c>
      <c r="B6" s="116" t="s">
        <v>6</v>
      </c>
      <c r="C6" s="116">
        <v>1747</v>
      </c>
      <c r="D6" s="34">
        <v>226207</v>
      </c>
      <c r="E6" s="153">
        <v>1464</v>
      </c>
      <c r="F6" s="35">
        <v>138704</v>
      </c>
      <c r="G6" s="154">
        <f>SUM(D6/C6)</f>
        <v>129.48311390955925</v>
      </c>
      <c r="H6" s="154">
        <f>SUM(F6/E6)</f>
        <v>94.743169398907099</v>
      </c>
      <c r="I6" s="117">
        <f>SUM((G6/H6)-1)*100</f>
        <v>36.667492475771965</v>
      </c>
      <c r="J6" s="87" t="s">
        <v>73</v>
      </c>
      <c r="K6" s="88" t="s">
        <v>6</v>
      </c>
      <c r="L6" s="172">
        <v>49752302</v>
      </c>
      <c r="M6" s="172">
        <v>225589</v>
      </c>
      <c r="N6" s="173">
        <v>21227287</v>
      </c>
      <c r="O6" s="173">
        <v>138284</v>
      </c>
      <c r="P6" s="118">
        <f>SUM(L6/M6)*1000</f>
        <v>220544.00702161898</v>
      </c>
      <c r="Q6" s="118">
        <f>SUM(N6/O6)*1000</f>
        <v>153505.01142576148</v>
      </c>
      <c r="R6" s="200">
        <v>43.672186968488049</v>
      </c>
      <c r="S6" s="87" t="s">
        <v>73</v>
      </c>
      <c r="T6" s="88" t="s">
        <v>6</v>
      </c>
      <c r="U6" s="172">
        <v>301041731</v>
      </c>
      <c r="V6" s="172">
        <v>269396200</v>
      </c>
      <c r="W6" s="173">
        <v>175798468</v>
      </c>
      <c r="X6" s="173">
        <v>140878563</v>
      </c>
      <c r="Y6" s="119">
        <f>SUM(U6/V6)</f>
        <v>1.1174683644386967</v>
      </c>
      <c r="Z6" s="119">
        <f>SUM(W6/X6)</f>
        <v>1.2478723821167881</v>
      </c>
      <c r="AA6" s="117">
        <f>SUM((Y6/Z6)-1)*100</f>
        <v>-10.450108484401643</v>
      </c>
      <c r="AB6" s="87" t="s">
        <v>73</v>
      </c>
      <c r="AC6" s="88" t="s">
        <v>6</v>
      </c>
      <c r="AD6" s="172">
        <v>117697657</v>
      </c>
      <c r="AE6" s="172">
        <v>225589</v>
      </c>
      <c r="AF6" s="173">
        <v>42046230</v>
      </c>
      <c r="AG6" s="173">
        <v>138284</v>
      </c>
      <c r="AH6" s="118">
        <f>SUM(AD6/AE6)*1000</f>
        <v>521734.91171998635</v>
      </c>
      <c r="AI6" s="118">
        <f>SUM(AF6/AG6)*1000</f>
        <v>304057.08541841427</v>
      </c>
      <c r="AJ6" s="117">
        <f>SUM((AH6/AI6)-1)*100</f>
        <v>71.591104677605102</v>
      </c>
    </row>
    <row r="7" spans="1:36">
      <c r="A7" s="37" t="s">
        <v>33</v>
      </c>
      <c r="B7" s="38" t="s">
        <v>2</v>
      </c>
      <c r="C7" s="38">
        <v>377</v>
      </c>
      <c r="D7" s="34">
        <v>78572</v>
      </c>
      <c r="E7" s="35">
        <v>674</v>
      </c>
      <c r="F7" s="35">
        <v>59942</v>
      </c>
      <c r="G7" s="154">
        <f t="shared" ref="G7:G8" si="0">SUM(D7/C7)</f>
        <v>208.41379310344828</v>
      </c>
      <c r="H7" s="154">
        <f t="shared" ref="H7:H8" si="1">SUM(F7/E7)</f>
        <v>88.934718100890208</v>
      </c>
      <c r="I7" s="117">
        <f t="shared" ref="I7:I8" si="2">SUM((G7/H7)-1)*100</f>
        <v>134.34469412385997</v>
      </c>
      <c r="J7" s="37" t="s">
        <v>40</v>
      </c>
      <c r="K7" s="38" t="s">
        <v>41</v>
      </c>
      <c r="L7" s="34">
        <v>7231770</v>
      </c>
      <c r="M7" s="34">
        <v>25965</v>
      </c>
      <c r="N7" s="35">
        <v>3101383</v>
      </c>
      <c r="O7" s="35">
        <v>16513</v>
      </c>
      <c r="P7" s="118">
        <f t="shared" ref="P7:P14" si="3">SUM(L7/M7)*1000</f>
        <v>278519.93067590991</v>
      </c>
      <c r="Q7" s="118">
        <f>SUM(N7/O7)*1000</f>
        <v>187814.63089686914</v>
      </c>
      <c r="R7" s="200">
        <v>48.295119153335797</v>
      </c>
      <c r="S7" s="37" t="s">
        <v>44</v>
      </c>
      <c r="T7" s="38" t="s">
        <v>45</v>
      </c>
      <c r="U7" s="34">
        <v>4617599</v>
      </c>
      <c r="V7" s="34">
        <v>3049661</v>
      </c>
      <c r="W7" s="35">
        <v>2160912</v>
      </c>
      <c r="X7" s="35">
        <v>1536577</v>
      </c>
      <c r="Y7" s="119">
        <f t="shared" ref="Y7:Y14" si="4">SUM(U7/V7)</f>
        <v>1.514135177647614</v>
      </c>
      <c r="Z7" s="119">
        <f>SUM(W7/X7)</f>
        <v>1.4063154661302362</v>
      </c>
      <c r="AA7" s="117">
        <v>7.6668225667791079</v>
      </c>
      <c r="AB7" s="37" t="s">
        <v>44</v>
      </c>
      <c r="AC7" s="38" t="s">
        <v>45</v>
      </c>
      <c r="AD7" s="34">
        <v>2486277</v>
      </c>
      <c r="AE7" s="34">
        <v>2843</v>
      </c>
      <c r="AF7" s="35">
        <v>742352</v>
      </c>
      <c r="AG7" s="35">
        <v>3214</v>
      </c>
      <c r="AH7" s="118">
        <f t="shared" ref="AH7:AH14" si="5">SUM(AD7/AE7)*1000</f>
        <v>874525.85297221236</v>
      </c>
      <c r="AI7" s="118">
        <f t="shared" ref="AI7:AI14" si="6">SUM(AF7/AG7)*1000</f>
        <v>230974.48662103299</v>
      </c>
      <c r="AJ7" s="117">
        <f t="shared" ref="AJ7:AJ23" si="7">SUM((AH7/AI7)-1)*100</f>
        <v>278.62443846755855</v>
      </c>
    </row>
    <row r="8" spans="1:36" ht="25.5">
      <c r="A8" s="37" t="s">
        <v>31</v>
      </c>
      <c r="B8" s="38" t="s">
        <v>32</v>
      </c>
      <c r="C8" s="38">
        <v>442</v>
      </c>
      <c r="D8" s="34">
        <v>75262</v>
      </c>
      <c r="E8" s="35">
        <v>211</v>
      </c>
      <c r="F8" s="35">
        <v>37860</v>
      </c>
      <c r="G8" s="154">
        <f t="shared" si="0"/>
        <v>170.27601809954751</v>
      </c>
      <c r="H8" s="154">
        <f t="shared" si="1"/>
        <v>179.43127962085308</v>
      </c>
      <c r="I8" s="117">
        <f t="shared" si="2"/>
        <v>-5.1023776571459951</v>
      </c>
      <c r="J8" s="37" t="s">
        <v>44</v>
      </c>
      <c r="K8" s="38" t="s">
        <v>45</v>
      </c>
      <c r="L8" s="34">
        <v>784508</v>
      </c>
      <c r="M8" s="34">
        <v>2843</v>
      </c>
      <c r="N8" s="35">
        <v>555318</v>
      </c>
      <c r="O8" s="35">
        <v>3214</v>
      </c>
      <c r="P8" s="118">
        <f t="shared" si="3"/>
        <v>275943.72142103413</v>
      </c>
      <c r="Q8" s="118">
        <f t="shared" ref="Q8:Q9" si="8">SUM(N8/O8)*1000</f>
        <v>172780.95830740512</v>
      </c>
      <c r="R8" s="200">
        <v>59.707252537681768</v>
      </c>
      <c r="S8" s="37" t="s">
        <v>40</v>
      </c>
      <c r="T8" s="38" t="s">
        <v>41</v>
      </c>
      <c r="U8" s="34">
        <v>31334796</v>
      </c>
      <c r="V8" s="34">
        <v>25656292</v>
      </c>
      <c r="W8" s="35">
        <v>16498439</v>
      </c>
      <c r="X8" s="35">
        <v>11637034</v>
      </c>
      <c r="Y8" s="119">
        <f t="shared" si="4"/>
        <v>1.2213298788460936</v>
      </c>
      <c r="Z8" s="119">
        <f>SUM(W8/X8)</f>
        <v>1.4177529257025459</v>
      </c>
      <c r="AA8" s="117">
        <v>-13.854532993406998</v>
      </c>
      <c r="AB8" s="37" t="s">
        <v>31</v>
      </c>
      <c r="AC8" s="38" t="s">
        <v>32</v>
      </c>
      <c r="AD8" s="34">
        <v>45461783</v>
      </c>
      <c r="AE8" s="34">
        <v>75091</v>
      </c>
      <c r="AF8" s="35">
        <v>13085030</v>
      </c>
      <c r="AG8" s="35">
        <v>37832</v>
      </c>
      <c r="AH8" s="118">
        <f t="shared" si="5"/>
        <v>605422.52733350196</v>
      </c>
      <c r="AI8" s="118">
        <f t="shared" si="6"/>
        <v>345872.01311059418</v>
      </c>
      <c r="AJ8" s="117">
        <f t="shared" si="7"/>
        <v>75.042357977635874</v>
      </c>
    </row>
    <row r="9" spans="1:36">
      <c r="A9" s="37" t="s">
        <v>40</v>
      </c>
      <c r="B9" s="38" t="s">
        <v>41</v>
      </c>
      <c r="C9" s="38">
        <v>227</v>
      </c>
      <c r="D9" s="34">
        <v>26010</v>
      </c>
      <c r="E9" s="35">
        <v>182</v>
      </c>
      <c r="F9" s="35">
        <v>16588</v>
      </c>
      <c r="G9" s="154">
        <f>SUM(D9/C9)</f>
        <v>114.58149779735683</v>
      </c>
      <c r="H9" s="154">
        <f>SUM(F9/E9)</f>
        <v>91.142857142857139</v>
      </c>
      <c r="I9" s="117">
        <f>SUM((G9/H9)-1)*100</f>
        <v>25.716376893651692</v>
      </c>
      <c r="J9" s="37" t="s">
        <v>29</v>
      </c>
      <c r="K9" s="38" t="s">
        <v>90</v>
      </c>
      <c r="L9" s="34">
        <v>3936553</v>
      </c>
      <c r="M9" s="34">
        <v>15272</v>
      </c>
      <c r="N9" s="35">
        <v>1019991</v>
      </c>
      <c r="O9" s="46">
        <v>7365</v>
      </c>
      <c r="P9" s="118">
        <f t="shared" si="3"/>
        <v>257762.76846516499</v>
      </c>
      <c r="Q9" s="118">
        <f t="shared" si="8"/>
        <v>138491.64969450101</v>
      </c>
      <c r="R9" s="200">
        <v>86.121523596378807</v>
      </c>
      <c r="S9" s="37" t="s">
        <v>31</v>
      </c>
      <c r="T9" s="38" t="s">
        <v>32</v>
      </c>
      <c r="U9" s="34">
        <v>112581091</v>
      </c>
      <c r="V9" s="34">
        <v>99706823</v>
      </c>
      <c r="W9" s="35">
        <v>55660155</v>
      </c>
      <c r="X9" s="35">
        <v>44503937</v>
      </c>
      <c r="Y9" s="119">
        <f t="shared" si="4"/>
        <v>1.1291212337594991</v>
      </c>
      <c r="Z9" s="119">
        <f t="shared" ref="Z9:Z14" si="9">SUM(W9/X9)</f>
        <v>1.2506793500089666</v>
      </c>
      <c r="AA9" s="117">
        <v>-9.7193670183005736</v>
      </c>
      <c r="AB9" s="37" t="s">
        <v>40</v>
      </c>
      <c r="AC9" s="38" t="s">
        <v>41</v>
      </c>
      <c r="AD9" s="34">
        <v>14946379</v>
      </c>
      <c r="AE9" s="34">
        <v>25965</v>
      </c>
      <c r="AF9" s="35">
        <v>5358650</v>
      </c>
      <c r="AG9" s="35">
        <v>16513</v>
      </c>
      <c r="AH9" s="118">
        <f t="shared" si="5"/>
        <v>575635.62487964565</v>
      </c>
      <c r="AI9" s="118">
        <f t="shared" si="6"/>
        <v>324510.99134015624</v>
      </c>
      <c r="AJ9" s="117">
        <f t="shared" si="7"/>
        <v>77.385555571600847</v>
      </c>
    </row>
    <row r="10" spans="1:36" ht="25.5">
      <c r="A10" s="37" t="s">
        <v>34</v>
      </c>
      <c r="B10" s="38" t="s">
        <v>3</v>
      </c>
      <c r="C10" s="38">
        <v>92</v>
      </c>
      <c r="D10" s="34">
        <v>8405</v>
      </c>
      <c r="E10" s="35">
        <v>36</v>
      </c>
      <c r="F10" s="35">
        <v>3008</v>
      </c>
      <c r="G10" s="154">
        <f>SUM(D10/C10)</f>
        <v>91.358695652173907</v>
      </c>
      <c r="H10" s="154">
        <f>SUM(F10/E10)</f>
        <v>83.555555555555557</v>
      </c>
      <c r="I10" s="117">
        <f>SUM((G10/H10)-1)*100</f>
        <v>9.3388644773357843</v>
      </c>
      <c r="J10" s="37" t="s">
        <v>33</v>
      </c>
      <c r="K10" s="38" t="s">
        <v>2</v>
      </c>
      <c r="L10" s="34">
        <v>19223353</v>
      </c>
      <c r="M10" s="34">
        <v>78417</v>
      </c>
      <c r="N10" s="35">
        <v>7459837</v>
      </c>
      <c r="O10" s="35">
        <v>59733</v>
      </c>
      <c r="P10" s="118">
        <f>SUM(L10/M10)*1000</f>
        <v>245142.67314485379</v>
      </c>
      <c r="Q10" s="118">
        <f>SUM(N10/O10)*1000</f>
        <v>124886.3609729965</v>
      </c>
      <c r="R10" s="200">
        <v>96.292590507829473</v>
      </c>
      <c r="S10" s="37" t="s">
        <v>54</v>
      </c>
      <c r="T10" s="38" t="s">
        <v>5</v>
      </c>
      <c r="U10" s="34">
        <v>4644225</v>
      </c>
      <c r="V10" s="34">
        <v>4195001</v>
      </c>
      <c r="W10" s="35">
        <v>3341524</v>
      </c>
      <c r="X10" s="35">
        <v>2381668</v>
      </c>
      <c r="Y10" s="119">
        <f t="shared" si="4"/>
        <v>1.1070855525421806</v>
      </c>
      <c r="Z10" s="119">
        <f t="shared" si="9"/>
        <v>1.4030183887930643</v>
      </c>
      <c r="AA10" s="117">
        <v>-21.092584289323369</v>
      </c>
      <c r="AB10" s="37" t="s">
        <v>33</v>
      </c>
      <c r="AC10" s="38" t="s">
        <v>2</v>
      </c>
      <c r="AD10" s="34">
        <v>41164699</v>
      </c>
      <c r="AE10" s="34">
        <v>78417</v>
      </c>
      <c r="AF10" s="35">
        <v>14965247</v>
      </c>
      <c r="AG10" s="35">
        <v>59733</v>
      </c>
      <c r="AH10" s="118">
        <f>SUM(AD10/AE10)*1000</f>
        <v>524946.10862440534</v>
      </c>
      <c r="AI10" s="118">
        <f>SUM(AF10/AG10)*1000</f>
        <v>250535.66705171345</v>
      </c>
      <c r="AJ10" s="117">
        <f>SUM((AH10/AI10)-1)*100</f>
        <v>109.52949127041877</v>
      </c>
    </row>
    <row r="11" spans="1:36" ht="25.5">
      <c r="A11" s="37" t="s">
        <v>42</v>
      </c>
      <c r="B11" s="38" t="s">
        <v>43</v>
      </c>
      <c r="C11" s="38">
        <v>63</v>
      </c>
      <c r="D11" s="34">
        <v>5265</v>
      </c>
      <c r="E11" s="35">
        <v>23</v>
      </c>
      <c r="F11" s="35">
        <v>2962</v>
      </c>
      <c r="G11" s="154">
        <f>SUM(D11/C11)</f>
        <v>83.571428571428569</v>
      </c>
      <c r="H11" s="154">
        <f>SUM(F11/E11)</f>
        <v>128.78260869565219</v>
      </c>
      <c r="I11" s="229">
        <f>SUM((G11/H11)-1)*100</f>
        <v>-35.106588212597678</v>
      </c>
      <c r="J11" s="37" t="s">
        <v>31</v>
      </c>
      <c r="K11" s="38" t="s">
        <v>32</v>
      </c>
      <c r="L11" s="34">
        <v>14617585</v>
      </c>
      <c r="M11" s="34">
        <v>75091</v>
      </c>
      <c r="N11" s="35">
        <v>6452064</v>
      </c>
      <c r="O11" s="35">
        <v>37832</v>
      </c>
      <c r="P11" s="118">
        <f>SUM(L11/M11)*1000</f>
        <v>194664.93987295413</v>
      </c>
      <c r="Q11" s="118">
        <f>SUM(N11/O11)*1000</f>
        <v>170545.14696553181</v>
      </c>
      <c r="R11" s="200">
        <v>14.14276121987632</v>
      </c>
      <c r="S11" s="37" t="s">
        <v>33</v>
      </c>
      <c r="T11" s="38" t="s">
        <v>2</v>
      </c>
      <c r="U11" s="34">
        <v>103848775</v>
      </c>
      <c r="V11" s="34">
        <v>94546342</v>
      </c>
      <c r="W11" s="35">
        <v>72234941</v>
      </c>
      <c r="X11" s="35">
        <v>60683646</v>
      </c>
      <c r="Y11" s="119">
        <f t="shared" si="4"/>
        <v>1.0983901947258838</v>
      </c>
      <c r="Z11" s="119">
        <f t="shared" si="9"/>
        <v>1.190352685796104</v>
      </c>
      <c r="AA11" s="117">
        <v>-7.7256507392778229</v>
      </c>
      <c r="AB11" s="37" t="s">
        <v>29</v>
      </c>
      <c r="AC11" s="38" t="s">
        <v>30</v>
      </c>
      <c r="AD11" s="34">
        <v>6476049</v>
      </c>
      <c r="AE11" s="34">
        <v>15272</v>
      </c>
      <c r="AF11" s="35">
        <v>2626259</v>
      </c>
      <c r="AG11" s="46">
        <v>7365</v>
      </c>
      <c r="AH11" s="118">
        <f>SUM(AD11/AE11)*1000</f>
        <v>424047.21058145631</v>
      </c>
      <c r="AI11" s="118">
        <f>SUM(AF11/AG11)*1000</f>
        <v>356586.42226748134</v>
      </c>
      <c r="AJ11" s="117">
        <f>SUM((AH11/AI11)-1)*100</f>
        <v>18.918496078735014</v>
      </c>
    </row>
    <row r="12" spans="1:36" ht="25.5">
      <c r="A12" s="37" t="s">
        <v>46</v>
      </c>
      <c r="B12" s="38" t="s">
        <v>47</v>
      </c>
      <c r="C12" s="38">
        <v>20</v>
      </c>
      <c r="D12" s="34">
        <v>1564</v>
      </c>
      <c r="E12" s="35">
        <v>9</v>
      </c>
      <c r="F12" s="35">
        <v>460</v>
      </c>
      <c r="G12" s="154">
        <f>SUM(D12/C12)</f>
        <v>78.2</v>
      </c>
      <c r="H12" s="154">
        <f>SUM(F12/E12)</f>
        <v>51.111111111111114</v>
      </c>
      <c r="I12" s="229">
        <f>SUM((G12/H12)-1)*100</f>
        <v>53</v>
      </c>
      <c r="J12" s="37" t="s">
        <v>35</v>
      </c>
      <c r="K12" s="38" t="s">
        <v>4</v>
      </c>
      <c r="L12" s="34">
        <v>652097</v>
      </c>
      <c r="M12" s="34">
        <v>3540</v>
      </c>
      <c r="N12" s="35">
        <v>212427</v>
      </c>
      <c r="O12" s="35">
        <v>1863</v>
      </c>
      <c r="P12" s="118">
        <f>SUM(L12/M12)*1000</f>
        <v>184208.19209039546</v>
      </c>
      <c r="Q12" s="118">
        <f>SUM(N12/O12)*1000</f>
        <v>114024.15458937197</v>
      </c>
      <c r="R12" s="200">
        <v>79.779077196076571</v>
      </c>
      <c r="S12" s="37" t="s">
        <v>35</v>
      </c>
      <c r="T12" s="38" t="s">
        <v>4</v>
      </c>
      <c r="U12" s="34">
        <v>3764458</v>
      </c>
      <c r="V12" s="34">
        <v>3439225</v>
      </c>
      <c r="W12" s="35">
        <v>3404798</v>
      </c>
      <c r="X12" s="157">
        <v>2878112</v>
      </c>
      <c r="Y12" s="119">
        <f t="shared" si="4"/>
        <v>1.0945657815350842</v>
      </c>
      <c r="Z12" s="119">
        <f t="shared" si="9"/>
        <v>1.1829970480648424</v>
      </c>
      <c r="AA12" s="117">
        <v>-7.4751891117915248</v>
      </c>
      <c r="AB12" s="37" t="s">
        <v>35</v>
      </c>
      <c r="AC12" s="38" t="s">
        <v>4</v>
      </c>
      <c r="AD12" s="34">
        <v>1328304</v>
      </c>
      <c r="AE12" s="34">
        <v>3540</v>
      </c>
      <c r="AF12" s="35">
        <v>599140</v>
      </c>
      <c r="AG12" s="35">
        <v>1863</v>
      </c>
      <c r="AH12" s="118">
        <f>SUM(AD12/AE12)*1000</f>
        <v>375227.11864406778</v>
      </c>
      <c r="AI12" s="118">
        <f>SUM(AF12/AG12)*1000</f>
        <v>321599.57058507786</v>
      </c>
      <c r="AJ12" s="117">
        <f>SUM((AH12/AI12)-1)*100</f>
        <v>16.67525487096475</v>
      </c>
    </row>
    <row r="13" spans="1:36">
      <c r="A13" s="174"/>
      <c r="J13" s="174"/>
      <c r="S13" s="174"/>
      <c r="T13" s="202"/>
      <c r="U13" s="202"/>
      <c r="V13" s="202"/>
      <c r="W13" s="202"/>
      <c r="X13" s="202"/>
      <c r="Y13" s="202"/>
      <c r="Z13" s="202"/>
      <c r="AA13" s="213"/>
    </row>
    <row r="14" spans="1:36">
      <c r="A14" s="37"/>
      <c r="B14" s="33" t="s">
        <v>82</v>
      </c>
      <c r="C14" s="33">
        <f>SUM(C16:C24)</f>
        <v>526</v>
      </c>
      <c r="D14" s="220">
        <f>SUM(D16:D24)</f>
        <v>31129</v>
      </c>
      <c r="E14" s="221">
        <f>SUM(E16:E24)</f>
        <v>329</v>
      </c>
      <c r="F14" s="221">
        <f>SUM(F16:F24)</f>
        <v>17885</v>
      </c>
      <c r="G14" s="155">
        <f>SUM(D14/C14)</f>
        <v>59.180608365019012</v>
      </c>
      <c r="H14" s="155">
        <f>SUM(F14/E14)</f>
        <v>54.361702127659576</v>
      </c>
      <c r="I14" s="230">
        <f t="shared" ref="I14:I23" si="10">SUM((G14/H14)-1)*100</f>
        <v>8.8645241939684372</v>
      </c>
      <c r="J14" s="174"/>
      <c r="K14" s="175" t="s">
        <v>82</v>
      </c>
      <c r="L14" s="176">
        <f>SUM(L16:L24)</f>
        <v>3306436</v>
      </c>
      <c r="M14" s="176">
        <f>SUM(M16:M24)</f>
        <v>24461</v>
      </c>
      <c r="N14" s="176">
        <f>SUM(N16:N24)</f>
        <v>2426267</v>
      </c>
      <c r="O14" s="176">
        <f>SUM(O16:O24)</f>
        <v>11766</v>
      </c>
      <c r="P14" s="158">
        <f t="shared" si="3"/>
        <v>135171.74277421203</v>
      </c>
      <c r="Q14" s="158">
        <f>SUM(N14/O14)*1000</f>
        <v>206210.01189869113</v>
      </c>
      <c r="R14" s="201">
        <f>SUM((P14/Q14)-1)*100</f>
        <v>-34.449476274401</v>
      </c>
      <c r="S14" s="174"/>
      <c r="T14" s="175" t="s">
        <v>88</v>
      </c>
      <c r="U14" s="176">
        <f>SUM(U16:U24)</f>
        <v>40250787</v>
      </c>
      <c r="V14" s="176">
        <f>SUM(V16:V24)</f>
        <v>38802857</v>
      </c>
      <c r="W14" s="176">
        <f>SUM(W16:W24)</f>
        <v>22497700</v>
      </c>
      <c r="X14" s="176">
        <f>SUM(X16:X24)</f>
        <v>17257590</v>
      </c>
      <c r="Y14" s="159">
        <f t="shared" si="4"/>
        <v>1.0373150358490355</v>
      </c>
      <c r="Z14" s="159">
        <f t="shared" si="9"/>
        <v>1.3036408907616881</v>
      </c>
      <c r="AA14" s="177">
        <f>SUM((Y14/Z14)-1)*100</f>
        <v>-20.429387939576237</v>
      </c>
      <c r="AB14" s="174"/>
      <c r="AC14" s="175" t="s">
        <v>82</v>
      </c>
      <c r="AD14" s="176">
        <f>SUM(AD16:AD24)</f>
        <v>5834167</v>
      </c>
      <c r="AE14" s="176">
        <f>SUM(AE16:AE24)</f>
        <v>24461</v>
      </c>
      <c r="AF14" s="176">
        <f>SUM(AF16:AF24)</f>
        <v>4669549</v>
      </c>
      <c r="AG14" s="176">
        <f>SUM(AG16:AG24)</f>
        <v>11766</v>
      </c>
      <c r="AH14" s="158">
        <f t="shared" si="5"/>
        <v>238508.93258656637</v>
      </c>
      <c r="AI14" s="158">
        <f t="shared" si="6"/>
        <v>396868.00951895292</v>
      </c>
      <c r="AJ14" s="156">
        <f t="shared" si="7"/>
        <v>-39.902202529333351</v>
      </c>
    </row>
    <row r="15" spans="1:36" ht="25.5">
      <c r="A15" s="37"/>
      <c r="B15" s="33" t="s">
        <v>119</v>
      </c>
      <c r="C15" s="33">
        <f>SUM(C16:C17)</f>
        <v>6</v>
      </c>
      <c r="D15" s="33">
        <f>SUM(D16:D17)</f>
        <v>557</v>
      </c>
      <c r="E15" s="33">
        <f t="shared" ref="E15:F15" si="11">SUM(E16:E17)</f>
        <v>3</v>
      </c>
      <c r="F15" s="33">
        <f t="shared" si="11"/>
        <v>55</v>
      </c>
      <c r="G15" s="154">
        <f>SUM(D15/C15)</f>
        <v>92.833333333333329</v>
      </c>
      <c r="H15" s="154">
        <f>SUM(F15/E15)</f>
        <v>18.333333333333332</v>
      </c>
      <c r="I15" s="229">
        <f>SUM((G15/H15)-1)*100</f>
        <v>406.36363636363637</v>
      </c>
      <c r="J15" s="174"/>
      <c r="K15" s="33" t="s">
        <v>119</v>
      </c>
      <c r="L15" s="176">
        <f>SUM(L16:L17)</f>
        <v>132693</v>
      </c>
      <c r="M15" s="176">
        <f t="shared" ref="M15:O15" si="12">SUM(M16:M17)</f>
        <v>557</v>
      </c>
      <c r="N15" s="176">
        <f t="shared" si="12"/>
        <v>6906</v>
      </c>
      <c r="O15" s="176">
        <f t="shared" si="12"/>
        <v>50</v>
      </c>
      <c r="P15" s="118">
        <f>SUM(L15/M15)*1000</f>
        <v>238228.00718132855</v>
      </c>
      <c r="Q15" s="118">
        <f>SUM(N15/O15)*1000</f>
        <v>138120</v>
      </c>
      <c r="R15" s="201">
        <f>SUM((P15/Q15)-1)*100</f>
        <v>72.47900896418227</v>
      </c>
      <c r="S15" s="174"/>
      <c r="T15" s="33" t="s">
        <v>119</v>
      </c>
      <c r="U15" s="176">
        <f>SUM(U16:U17)</f>
        <v>673552</v>
      </c>
      <c r="V15" s="176">
        <f t="shared" ref="V15:X15" si="13">SUM(V16:V17)</f>
        <v>624577</v>
      </c>
      <c r="W15" s="176">
        <f t="shared" si="13"/>
        <v>46223</v>
      </c>
      <c r="X15" s="176">
        <f t="shared" si="13"/>
        <v>35973</v>
      </c>
      <c r="Y15" s="119">
        <f>SUM(U15/V15)</f>
        <v>1.0784130699657528</v>
      </c>
      <c r="Z15" s="119">
        <f>SUM(W15/X15)</f>
        <v>1.2849359241653462</v>
      </c>
      <c r="AA15" s="117">
        <v>-16.044165052072834</v>
      </c>
      <c r="AB15" s="174"/>
      <c r="AC15" s="33" t="s">
        <v>119</v>
      </c>
      <c r="AD15" s="176">
        <f>SUM(AD16:AD17)</f>
        <v>282842</v>
      </c>
      <c r="AE15" s="176">
        <f t="shared" ref="AE15:AG15" si="14">SUM(AE16:AE17)</f>
        <v>557</v>
      </c>
      <c r="AF15" s="176">
        <f t="shared" si="14"/>
        <v>13535</v>
      </c>
      <c r="AG15" s="176">
        <f t="shared" si="14"/>
        <v>50</v>
      </c>
      <c r="AH15" s="118">
        <f>SUM(AD15/AE15)*1000</f>
        <v>507795.33213644527</v>
      </c>
      <c r="AI15" s="118">
        <f>SUM(AF15/AG15)*1000</f>
        <v>270700</v>
      </c>
      <c r="AJ15" s="117">
        <f>SUM((AH15/AI15)-1)*100</f>
        <v>87.586011132783611</v>
      </c>
    </row>
    <row r="16" spans="1:36" hidden="1">
      <c r="A16" s="37" t="s">
        <v>38</v>
      </c>
      <c r="B16" s="38" t="s">
        <v>39</v>
      </c>
      <c r="C16" s="38">
        <v>4</v>
      </c>
      <c r="D16" s="38">
        <v>534</v>
      </c>
      <c r="E16" s="35">
        <v>3</v>
      </c>
      <c r="F16" s="35">
        <v>55</v>
      </c>
      <c r="G16" s="154">
        <f>SUM(D16/C16)</f>
        <v>133.5</v>
      </c>
      <c r="H16" s="154">
        <f>SUM(F16/E16)</f>
        <v>18.333333333333332</v>
      </c>
      <c r="I16" s="229">
        <f>SUM((G16/H16)-1)*100</f>
        <v>628.18181818181824</v>
      </c>
      <c r="J16" s="37" t="s">
        <v>38</v>
      </c>
      <c r="K16" s="38" t="s">
        <v>39</v>
      </c>
      <c r="L16" s="34">
        <v>132598</v>
      </c>
      <c r="M16" s="38">
        <v>534</v>
      </c>
      <c r="N16" s="35">
        <v>6906</v>
      </c>
      <c r="O16" s="35">
        <v>50</v>
      </c>
      <c r="P16" s="118">
        <f>SUM(L16/M16)*1000</f>
        <v>248310.86142322098</v>
      </c>
      <c r="Q16" s="118">
        <f>SUM(N16/O16)*1000</f>
        <v>138120</v>
      </c>
      <c r="R16" s="200">
        <v>61.551903413599376</v>
      </c>
      <c r="S16" s="37" t="s">
        <v>38</v>
      </c>
      <c r="T16" s="38" t="s">
        <v>39</v>
      </c>
      <c r="U16" s="34">
        <v>673351</v>
      </c>
      <c r="V16" s="34">
        <v>624179</v>
      </c>
      <c r="W16" s="35">
        <v>46223</v>
      </c>
      <c r="X16" s="35">
        <v>35973</v>
      </c>
      <c r="Y16" s="119">
        <f>SUM(U16/V16)</f>
        <v>1.0787786836788806</v>
      </c>
      <c r="Z16" s="119">
        <f>SUM(W16/X16)</f>
        <v>1.2849359241653462</v>
      </c>
      <c r="AA16" s="117">
        <v>-16.044165052072834</v>
      </c>
      <c r="AB16" s="37" t="s">
        <v>38</v>
      </c>
      <c r="AC16" s="38" t="s">
        <v>39</v>
      </c>
      <c r="AD16" s="34">
        <v>282707</v>
      </c>
      <c r="AE16" s="38">
        <v>534</v>
      </c>
      <c r="AF16" s="35">
        <v>13535</v>
      </c>
      <c r="AG16" s="35">
        <v>50</v>
      </c>
      <c r="AH16" s="118">
        <f>SUM(AD16/AE16)*1000</f>
        <v>529413.85767790256</v>
      </c>
      <c r="AI16" s="118">
        <f>SUM(AF16/AG16)*1000</f>
        <v>270700</v>
      </c>
      <c r="AJ16" s="117">
        <f>SUM((AH16/AI16)-1)*100</f>
        <v>95.572167594348926</v>
      </c>
    </row>
    <row r="17" spans="1:36" hidden="1">
      <c r="A17" s="204" t="s">
        <v>36</v>
      </c>
      <c r="B17" s="205" t="s">
        <v>37</v>
      </c>
      <c r="C17" s="205">
        <v>2</v>
      </c>
      <c r="D17" s="205">
        <v>23</v>
      </c>
      <c r="E17" s="206"/>
      <c r="F17" s="206"/>
      <c r="G17" s="207" t="s">
        <v>55</v>
      </c>
      <c r="H17" s="207" t="s">
        <v>81</v>
      </c>
      <c r="I17" s="208" t="s">
        <v>55</v>
      </c>
      <c r="J17" s="37" t="s">
        <v>36</v>
      </c>
      <c r="K17" s="38" t="s">
        <v>37</v>
      </c>
      <c r="L17" s="38">
        <v>95</v>
      </c>
      <c r="M17" s="38">
        <v>23</v>
      </c>
      <c r="N17" s="40"/>
      <c r="O17" s="40"/>
      <c r="P17" s="118">
        <v>4130.4347826086951</v>
      </c>
      <c r="Q17" s="118" t="s">
        <v>55</v>
      </c>
      <c r="R17" s="117" t="s">
        <v>55</v>
      </c>
      <c r="S17" s="37" t="s">
        <v>36</v>
      </c>
      <c r="T17" s="38" t="s">
        <v>37</v>
      </c>
      <c r="U17" s="38">
        <v>201</v>
      </c>
      <c r="V17" s="38">
        <v>398</v>
      </c>
      <c r="W17" s="40"/>
      <c r="X17" s="40"/>
      <c r="Y17" s="119">
        <v>0.50502512562814073</v>
      </c>
      <c r="Z17" s="119"/>
      <c r="AA17" s="117"/>
      <c r="AB17" s="37" t="s">
        <v>36</v>
      </c>
      <c r="AC17" s="38" t="s">
        <v>37</v>
      </c>
      <c r="AD17" s="38">
        <v>135</v>
      </c>
      <c r="AE17" s="38">
        <v>23</v>
      </c>
      <c r="AF17" s="40"/>
      <c r="AG17" s="40"/>
      <c r="AH17" s="114">
        <v>5869.5652173913049</v>
      </c>
      <c r="AI17" s="118"/>
      <c r="AJ17" s="117"/>
    </row>
    <row r="18" spans="1:36" ht="24.75" customHeight="1">
      <c r="A18" s="37" t="s">
        <v>44</v>
      </c>
      <c r="B18" s="38" t="s">
        <v>45</v>
      </c>
      <c r="C18" s="38">
        <v>43</v>
      </c>
      <c r="D18" s="34">
        <v>2845</v>
      </c>
      <c r="E18" s="35">
        <v>38</v>
      </c>
      <c r="F18" s="35">
        <v>3227</v>
      </c>
      <c r="G18" s="154">
        <v>66.162790697674424</v>
      </c>
      <c r="H18" s="154">
        <v>84.921052631578945</v>
      </c>
      <c r="I18" s="117">
        <f t="shared" si="10"/>
        <v>-22.089059606085272</v>
      </c>
      <c r="J18" s="37" t="s">
        <v>48</v>
      </c>
      <c r="K18" s="38" t="s">
        <v>49</v>
      </c>
      <c r="L18" s="34">
        <v>63451</v>
      </c>
      <c r="M18" s="38">
        <v>385</v>
      </c>
      <c r="N18" s="35">
        <v>25427</v>
      </c>
      <c r="O18" s="35">
        <v>280</v>
      </c>
      <c r="P18" s="118">
        <v>164807.7922077922</v>
      </c>
      <c r="Q18" s="118">
        <v>90810.71428571429</v>
      </c>
      <c r="R18" s="200">
        <v>81.48496408613606</v>
      </c>
      <c r="S18" s="37" t="s">
        <v>46</v>
      </c>
      <c r="T18" s="38" t="s">
        <v>47</v>
      </c>
      <c r="U18" s="34">
        <v>679559</v>
      </c>
      <c r="V18" s="34">
        <v>643571</v>
      </c>
      <c r="W18" s="35">
        <v>95418</v>
      </c>
      <c r="X18" s="35">
        <v>52365</v>
      </c>
      <c r="Y18" s="119">
        <v>1.0559192381260187</v>
      </c>
      <c r="Z18" s="119">
        <v>1.8221712976224578</v>
      </c>
      <c r="AA18" s="117">
        <v>-42.051593090958761</v>
      </c>
      <c r="AB18" s="37" t="s">
        <v>48</v>
      </c>
      <c r="AC18" s="38" t="s">
        <v>49</v>
      </c>
      <c r="AD18" s="34">
        <v>96939</v>
      </c>
      <c r="AE18" s="38">
        <v>385</v>
      </c>
      <c r="AF18" s="35">
        <v>21417</v>
      </c>
      <c r="AG18" s="35">
        <v>280</v>
      </c>
      <c r="AH18" s="118">
        <v>251789.6103896104</v>
      </c>
      <c r="AI18" s="118">
        <v>76489.28571428571</v>
      </c>
      <c r="AJ18" s="117">
        <f t="shared" si="7"/>
        <v>229.18284964790084</v>
      </c>
    </row>
    <row r="19" spans="1:36" s="152" customFormat="1" ht="25.5">
      <c r="A19" s="37" t="s">
        <v>48</v>
      </c>
      <c r="B19" s="38" t="s">
        <v>49</v>
      </c>
      <c r="C19" s="38">
        <v>6</v>
      </c>
      <c r="D19" s="38">
        <v>386</v>
      </c>
      <c r="E19" s="35">
        <v>6</v>
      </c>
      <c r="F19" s="35">
        <v>280</v>
      </c>
      <c r="G19" s="154">
        <v>64.333333333333329</v>
      </c>
      <c r="H19" s="154">
        <v>46.666666666666664</v>
      </c>
      <c r="I19" s="117">
        <f t="shared" si="10"/>
        <v>37.857142857142854</v>
      </c>
      <c r="J19" s="37" t="s">
        <v>42</v>
      </c>
      <c r="K19" s="38" t="s">
        <v>43</v>
      </c>
      <c r="L19" s="34">
        <v>733126</v>
      </c>
      <c r="M19" s="34">
        <v>5236</v>
      </c>
      <c r="N19" s="35">
        <v>506069</v>
      </c>
      <c r="O19" s="35">
        <v>2952</v>
      </c>
      <c r="P19" s="118">
        <v>140016.42475171885</v>
      </c>
      <c r="Q19" s="118">
        <v>171432.58807588078</v>
      </c>
      <c r="R19" s="200">
        <v>-18.32566589396426</v>
      </c>
      <c r="S19" s="37" t="s">
        <v>42</v>
      </c>
      <c r="T19" s="38" t="s">
        <v>43</v>
      </c>
      <c r="U19" s="34">
        <v>4243457</v>
      </c>
      <c r="V19" s="34">
        <v>4032451</v>
      </c>
      <c r="W19" s="35">
        <v>2055183</v>
      </c>
      <c r="X19" s="35">
        <v>1095540</v>
      </c>
      <c r="Y19" s="119">
        <v>1.0523269842584573</v>
      </c>
      <c r="Z19" s="119">
        <v>1.8759543238950656</v>
      </c>
      <c r="AA19" s="117">
        <v>-43.904445281295622</v>
      </c>
      <c r="AB19" s="37" t="s">
        <v>34</v>
      </c>
      <c r="AC19" s="38" t="s">
        <v>3</v>
      </c>
      <c r="AD19" s="34">
        <v>1968566</v>
      </c>
      <c r="AE19" s="34">
        <v>8396</v>
      </c>
      <c r="AF19" s="35">
        <v>2105765</v>
      </c>
      <c r="AG19" s="35">
        <v>3000</v>
      </c>
      <c r="AH19" s="118">
        <v>234464.74511672225</v>
      </c>
      <c r="AI19" s="118">
        <v>701921.66666666663</v>
      </c>
      <c r="AJ19" s="117">
        <f t="shared" si="7"/>
        <v>-66.596736323845889</v>
      </c>
    </row>
    <row r="20" spans="1:36" ht="25.5">
      <c r="A20" s="37" t="s">
        <v>29</v>
      </c>
      <c r="B20" s="38" t="s">
        <v>30</v>
      </c>
      <c r="C20" s="38">
        <v>248</v>
      </c>
      <c r="D20" s="34">
        <v>15382</v>
      </c>
      <c r="E20" s="35">
        <v>184</v>
      </c>
      <c r="F20" s="46">
        <v>7393</v>
      </c>
      <c r="G20" s="154">
        <v>62.024193548387096</v>
      </c>
      <c r="H20" s="154">
        <v>40.179347826086953</v>
      </c>
      <c r="I20" s="117">
        <f t="shared" si="10"/>
        <v>54.368343201720904</v>
      </c>
      <c r="J20" s="37" t="s">
        <v>52</v>
      </c>
      <c r="K20" s="38" t="s">
        <v>91</v>
      </c>
      <c r="L20" s="34">
        <v>451904</v>
      </c>
      <c r="M20" s="34">
        <v>3420</v>
      </c>
      <c r="N20" s="35">
        <v>243948</v>
      </c>
      <c r="O20" s="35">
        <v>1923</v>
      </c>
      <c r="P20" s="118">
        <v>132135.67251461986</v>
      </c>
      <c r="Q20" s="118">
        <v>126858.03432137285</v>
      </c>
      <c r="R20" s="200">
        <v>4.1602711420523963</v>
      </c>
      <c r="S20" s="37" t="s">
        <v>34</v>
      </c>
      <c r="T20" s="38" t="s">
        <v>3</v>
      </c>
      <c r="U20" s="34">
        <v>5713741</v>
      </c>
      <c r="V20" s="34">
        <v>5436057</v>
      </c>
      <c r="W20" s="35">
        <v>5594964</v>
      </c>
      <c r="X20" s="35">
        <v>3577317</v>
      </c>
      <c r="Y20" s="119">
        <v>1.0510818779126121</v>
      </c>
      <c r="Z20" s="119">
        <v>1.5640112408265747</v>
      </c>
      <c r="AA20" s="117">
        <v>-32.795759360583702</v>
      </c>
      <c r="AB20" s="37" t="s">
        <v>42</v>
      </c>
      <c r="AC20" s="38" t="s">
        <v>43</v>
      </c>
      <c r="AD20" s="34">
        <v>1093955</v>
      </c>
      <c r="AE20" s="34">
        <v>5236</v>
      </c>
      <c r="AF20" s="35">
        <v>1015489</v>
      </c>
      <c r="AG20" s="35">
        <v>2952</v>
      </c>
      <c r="AH20" s="118">
        <v>208929.52635599696</v>
      </c>
      <c r="AI20" s="118">
        <v>344000.33875338756</v>
      </c>
      <c r="AJ20" s="117">
        <f t="shared" si="7"/>
        <v>-39.264732379877778</v>
      </c>
    </row>
    <row r="21" spans="1:36" ht="25.5">
      <c r="A21" s="37" t="s">
        <v>52</v>
      </c>
      <c r="B21" s="38" t="s">
        <v>53</v>
      </c>
      <c r="C21" s="38">
        <v>56</v>
      </c>
      <c r="D21" s="34">
        <v>3435</v>
      </c>
      <c r="E21" s="35">
        <v>32</v>
      </c>
      <c r="F21" s="35">
        <v>1937</v>
      </c>
      <c r="G21" s="154">
        <v>61.339285714285715</v>
      </c>
      <c r="H21" s="154">
        <v>60.53125</v>
      </c>
      <c r="I21" s="117">
        <f t="shared" si="10"/>
        <v>1.3349067040342222</v>
      </c>
      <c r="J21" s="37" t="s">
        <v>54</v>
      </c>
      <c r="K21" s="38" t="s">
        <v>5</v>
      </c>
      <c r="L21" s="34">
        <v>639893</v>
      </c>
      <c r="M21" s="34">
        <v>4843</v>
      </c>
      <c r="N21" s="35">
        <v>451528</v>
      </c>
      <c r="O21" s="35">
        <v>3101</v>
      </c>
      <c r="P21" s="118">
        <v>132127.40037167046</v>
      </c>
      <c r="Q21" s="118">
        <v>145607.22347629798</v>
      </c>
      <c r="R21" s="200">
        <v>-9.2576609750557921</v>
      </c>
      <c r="S21" s="37" t="s">
        <v>48</v>
      </c>
      <c r="T21" s="38" t="s">
        <v>49</v>
      </c>
      <c r="U21" s="34">
        <v>410370</v>
      </c>
      <c r="V21" s="34">
        <v>391333</v>
      </c>
      <c r="W21" s="35">
        <v>230466</v>
      </c>
      <c r="X21" s="35">
        <v>208352</v>
      </c>
      <c r="Y21" s="119">
        <v>1.0486465491026824</v>
      </c>
      <c r="Z21" s="119">
        <v>1.1061376900629702</v>
      </c>
      <c r="AA21" s="117">
        <v>-5.1974669588390032</v>
      </c>
      <c r="AB21" s="37" t="s">
        <v>54</v>
      </c>
      <c r="AC21" s="38" t="s">
        <v>5</v>
      </c>
      <c r="AD21" s="34">
        <v>1460232</v>
      </c>
      <c r="AE21" s="34">
        <v>4843</v>
      </c>
      <c r="AF21" s="35">
        <v>1150441</v>
      </c>
      <c r="AG21" s="35">
        <v>3101</v>
      </c>
      <c r="AH21" s="118">
        <v>207778.72744539412</v>
      </c>
      <c r="AI21" s="118">
        <v>342838.96016205265</v>
      </c>
      <c r="AJ21" s="117">
        <f t="shared" si="7"/>
        <v>-39.394657087052899</v>
      </c>
    </row>
    <row r="22" spans="1:36" ht="25.5">
      <c r="A22" s="37" t="s">
        <v>54</v>
      </c>
      <c r="B22" s="38" t="s">
        <v>92</v>
      </c>
      <c r="C22" s="38">
        <v>83</v>
      </c>
      <c r="D22" s="34">
        <v>4847</v>
      </c>
      <c r="E22" s="35">
        <v>53</v>
      </c>
      <c r="F22" s="35">
        <v>3124</v>
      </c>
      <c r="G22" s="154">
        <v>58.397590361445786</v>
      </c>
      <c r="H22" s="154">
        <v>58.943396226415096</v>
      </c>
      <c r="I22" s="117">
        <f t="shared" si="10"/>
        <v>-0.92598306156764787</v>
      </c>
      <c r="J22" s="37" t="s">
        <v>34</v>
      </c>
      <c r="K22" s="38" t="s">
        <v>3</v>
      </c>
      <c r="L22" s="34">
        <v>1092179</v>
      </c>
      <c r="M22" s="34">
        <v>8396</v>
      </c>
      <c r="N22" s="35">
        <v>1161035</v>
      </c>
      <c r="O22" s="35">
        <v>3000</v>
      </c>
      <c r="P22" s="118">
        <v>130083.25393044308</v>
      </c>
      <c r="Q22" s="118">
        <v>387011.66666666663</v>
      </c>
      <c r="R22" s="200">
        <v>-66.387769378930926</v>
      </c>
      <c r="S22" s="37" t="s">
        <v>29</v>
      </c>
      <c r="T22" s="38" t="s">
        <v>30</v>
      </c>
      <c r="U22" s="34">
        <v>25111060</v>
      </c>
      <c r="V22" s="34">
        <v>24312883</v>
      </c>
      <c r="W22" s="35">
        <v>12359190</v>
      </c>
      <c r="X22" s="35">
        <v>10441090</v>
      </c>
      <c r="Y22" s="119">
        <v>1.0328293851453159</v>
      </c>
      <c r="Z22" s="119">
        <v>1.1837068735160792</v>
      </c>
      <c r="AA22" s="117">
        <v>-12.746186724640474</v>
      </c>
      <c r="AB22" s="37" t="s">
        <v>52</v>
      </c>
      <c r="AC22" s="38" t="s">
        <v>53</v>
      </c>
      <c r="AD22" s="34">
        <v>676878</v>
      </c>
      <c r="AE22" s="34">
        <v>3420</v>
      </c>
      <c r="AF22" s="35">
        <v>318547</v>
      </c>
      <c r="AG22" s="35">
        <v>1923</v>
      </c>
      <c r="AH22" s="118">
        <v>197917.54385964913</v>
      </c>
      <c r="AI22" s="118">
        <v>165651.0660426417</v>
      </c>
      <c r="AJ22" s="117">
        <f t="shared" si="7"/>
        <v>19.478581447040867</v>
      </c>
    </row>
    <row r="23" spans="1:36" ht="25.5">
      <c r="A23" s="37" t="s">
        <v>35</v>
      </c>
      <c r="B23" s="38" t="s">
        <v>4</v>
      </c>
      <c r="C23" s="38">
        <v>80</v>
      </c>
      <c r="D23" s="34">
        <v>3611</v>
      </c>
      <c r="E23" s="35">
        <v>13</v>
      </c>
      <c r="F23" s="35">
        <v>1869</v>
      </c>
      <c r="G23" s="154">
        <v>45.137500000000003</v>
      </c>
      <c r="H23" s="154">
        <v>143.76923076923077</v>
      </c>
      <c r="I23" s="117">
        <f t="shared" si="10"/>
        <v>-68.604200107009092</v>
      </c>
      <c r="J23" s="37" t="s">
        <v>46</v>
      </c>
      <c r="K23" s="38" t="s">
        <v>47</v>
      </c>
      <c r="L23" s="34">
        <v>186680</v>
      </c>
      <c r="M23" s="34">
        <v>1560</v>
      </c>
      <c r="N23" s="35">
        <v>31354</v>
      </c>
      <c r="O23" s="35">
        <v>460</v>
      </c>
      <c r="P23" s="118">
        <v>119666.66666666667</v>
      </c>
      <c r="Q23" s="118">
        <v>68160.869565217392</v>
      </c>
      <c r="R23" s="200">
        <v>75.565052837490171</v>
      </c>
      <c r="S23" s="37" t="s">
        <v>50</v>
      </c>
      <c r="T23" s="38" t="s">
        <v>51</v>
      </c>
      <c r="U23" s="34">
        <v>21701</v>
      </c>
      <c r="V23" s="34">
        <v>21200</v>
      </c>
      <c r="W23" s="40"/>
      <c r="X23" s="40"/>
      <c r="Y23" s="119">
        <v>1.0236320754716981</v>
      </c>
      <c r="Z23" s="119" t="s">
        <v>55</v>
      </c>
      <c r="AA23" s="117" t="s">
        <v>55</v>
      </c>
      <c r="AB23" s="37" t="s">
        <v>46</v>
      </c>
      <c r="AC23" s="38" t="s">
        <v>47</v>
      </c>
      <c r="AD23" s="34">
        <v>245757</v>
      </c>
      <c r="AE23" s="34">
        <v>1560</v>
      </c>
      <c r="AF23" s="35">
        <v>44355</v>
      </c>
      <c r="AG23" s="35">
        <v>460</v>
      </c>
      <c r="AH23" s="118">
        <v>157536.53846153847</v>
      </c>
      <c r="AI23" s="118">
        <v>96423.913043478271</v>
      </c>
      <c r="AJ23" s="117">
        <f t="shared" si="7"/>
        <v>63.379117782229045</v>
      </c>
    </row>
    <row r="24" spans="1:36" ht="25.5">
      <c r="A24" s="37" t="s">
        <v>50</v>
      </c>
      <c r="B24" s="38" t="s">
        <v>51</v>
      </c>
      <c r="C24" s="38">
        <v>4</v>
      </c>
      <c r="D24" s="38">
        <v>66</v>
      </c>
      <c r="E24" s="40"/>
      <c r="F24" s="40"/>
      <c r="G24" s="154" t="s">
        <v>55</v>
      </c>
      <c r="H24" s="154" t="s">
        <v>81</v>
      </c>
      <c r="I24" s="117" t="s">
        <v>55</v>
      </c>
      <c r="J24" s="37" t="s">
        <v>50</v>
      </c>
      <c r="K24" s="38" t="s">
        <v>51</v>
      </c>
      <c r="L24" s="34">
        <v>6510</v>
      </c>
      <c r="M24" s="38">
        <v>64</v>
      </c>
      <c r="N24" s="40"/>
      <c r="O24" s="40"/>
      <c r="P24" s="118">
        <v>101718.75</v>
      </c>
      <c r="Q24" s="118" t="s">
        <v>55</v>
      </c>
      <c r="R24" s="117" t="s">
        <v>55</v>
      </c>
      <c r="S24" s="37" t="s">
        <v>52</v>
      </c>
      <c r="T24" s="38" t="s">
        <v>53</v>
      </c>
      <c r="U24" s="34">
        <v>3397347</v>
      </c>
      <c r="V24" s="34">
        <v>3340785</v>
      </c>
      <c r="W24" s="35">
        <v>2116256</v>
      </c>
      <c r="X24" s="35">
        <v>1846953</v>
      </c>
      <c r="Y24" s="119">
        <v>1.0169307513054566</v>
      </c>
      <c r="Z24" s="119">
        <v>1.1458093411147983</v>
      </c>
      <c r="AA24" s="117">
        <v>-11.247821534073999</v>
      </c>
      <c r="AB24" s="37" t="s">
        <v>50</v>
      </c>
      <c r="AC24" s="38" t="s">
        <v>51</v>
      </c>
      <c r="AD24" s="34">
        <v>8998</v>
      </c>
      <c r="AE24" s="38">
        <v>64</v>
      </c>
      <c r="AF24" s="40"/>
      <c r="AG24" s="40"/>
      <c r="AH24" s="118">
        <v>140593.75</v>
      </c>
      <c r="AI24" s="118" t="s">
        <v>55</v>
      </c>
      <c r="AJ24" s="117" t="s">
        <v>55</v>
      </c>
    </row>
    <row r="25" spans="1:36">
      <c r="A25" s="174"/>
      <c r="B25" s="202"/>
      <c r="C25" s="202"/>
      <c r="D25" s="202"/>
      <c r="E25" s="202"/>
      <c r="F25" s="202"/>
      <c r="G25" s="202"/>
      <c r="H25" s="202"/>
      <c r="I25" s="213"/>
      <c r="J25" s="169"/>
      <c r="K25" s="170" t="s">
        <v>55</v>
      </c>
      <c r="L25" s="170"/>
      <c r="M25" s="216"/>
      <c r="N25" s="216"/>
      <c r="O25" s="170"/>
      <c r="P25" s="171" t="s">
        <v>55</v>
      </c>
      <c r="Q25" s="171" t="s">
        <v>55</v>
      </c>
      <c r="R25" s="203" t="s">
        <v>55</v>
      </c>
      <c r="S25" s="160"/>
      <c r="T25" s="148" t="s">
        <v>55</v>
      </c>
      <c r="U25" s="148"/>
      <c r="V25" s="148"/>
      <c r="W25" s="148"/>
      <c r="X25" s="148"/>
      <c r="Y25" s="120"/>
      <c r="Z25" s="120"/>
      <c r="AA25" s="109"/>
      <c r="AB25" s="160"/>
      <c r="AC25" s="148" t="s">
        <v>55</v>
      </c>
      <c r="AD25" s="148"/>
      <c r="AE25" s="148"/>
      <c r="AF25" s="148"/>
      <c r="AG25" s="148"/>
      <c r="AH25" s="114"/>
      <c r="AI25" s="114"/>
      <c r="AJ25" s="109"/>
    </row>
    <row r="26" spans="1:36" s="133" customFormat="1">
      <c r="A26" s="209" t="s">
        <v>55</v>
      </c>
      <c r="B26" s="210" t="s">
        <v>76</v>
      </c>
      <c r="C26" s="210"/>
      <c r="D26" s="210"/>
      <c r="E26" s="210"/>
      <c r="F26" s="210"/>
      <c r="G26" s="211">
        <v>174.21262458471762</v>
      </c>
      <c r="H26" s="211"/>
      <c r="I26" s="212"/>
      <c r="J26" s="214"/>
      <c r="K26" s="149" t="s">
        <v>61</v>
      </c>
      <c r="L26" s="149"/>
      <c r="M26" s="149"/>
      <c r="N26" s="149"/>
      <c r="O26" s="149"/>
      <c r="P26" s="145">
        <v>313615.11879049672</v>
      </c>
      <c r="Q26" s="215"/>
      <c r="R26" s="212"/>
      <c r="S26" s="161"/>
      <c r="T26" s="149" t="s">
        <v>65</v>
      </c>
      <c r="U26" s="149"/>
      <c r="V26" s="149"/>
      <c r="W26" s="149"/>
      <c r="X26" s="149"/>
      <c r="Y26" s="146">
        <v>3.2956010137948222</v>
      </c>
      <c r="Z26" s="146"/>
      <c r="AA26" s="144"/>
      <c r="AB26" s="161"/>
      <c r="AC26" s="149" t="s">
        <v>65</v>
      </c>
      <c r="AD26" s="149"/>
      <c r="AE26" s="149"/>
      <c r="AF26" s="149"/>
      <c r="AG26" s="149"/>
      <c r="AH26" s="145">
        <v>1451296.6781214203</v>
      </c>
      <c r="AI26" s="145"/>
      <c r="AJ26" s="144"/>
    </row>
    <row r="27" spans="1:36" s="133" customFormat="1">
      <c r="A27" s="142" t="s">
        <v>55</v>
      </c>
      <c r="B27" s="103" t="s">
        <v>63</v>
      </c>
      <c r="C27" s="103"/>
      <c r="D27" s="103"/>
      <c r="E27" s="103"/>
      <c r="F27" s="103"/>
      <c r="G27" s="143">
        <v>127.84848484848484</v>
      </c>
      <c r="H27" s="143"/>
      <c r="I27" s="144"/>
      <c r="J27" s="161"/>
      <c r="K27" s="149" t="s">
        <v>76</v>
      </c>
      <c r="L27" s="149"/>
      <c r="M27" s="149"/>
      <c r="N27" s="149"/>
      <c r="O27" s="149"/>
      <c r="P27" s="145">
        <v>246152.52413336388</v>
      </c>
      <c r="Q27" s="145"/>
      <c r="R27" s="144"/>
      <c r="S27" s="161"/>
      <c r="T27" s="149" t="s">
        <v>57</v>
      </c>
      <c r="U27" s="149"/>
      <c r="V27" s="149"/>
      <c r="W27" s="149"/>
      <c r="X27" s="149"/>
      <c r="Y27" s="146">
        <v>1.3227773757738155</v>
      </c>
      <c r="Z27" s="146"/>
      <c r="AA27" s="144"/>
      <c r="AB27" s="161"/>
      <c r="AC27" s="149" t="s">
        <v>61</v>
      </c>
      <c r="AD27" s="149"/>
      <c r="AE27" s="149"/>
      <c r="AF27" s="149"/>
      <c r="AG27" s="149"/>
      <c r="AH27" s="145">
        <v>776226.95951765717</v>
      </c>
      <c r="AI27" s="145"/>
      <c r="AJ27" s="144"/>
    </row>
    <row r="28" spans="1:36" s="133" customFormat="1">
      <c r="A28" s="142" t="s">
        <v>55</v>
      </c>
      <c r="B28" s="103" t="s">
        <v>117</v>
      </c>
      <c r="C28" s="103"/>
      <c r="D28" s="103"/>
      <c r="E28" s="103"/>
      <c r="F28" s="103"/>
      <c r="G28" s="143">
        <v>97</v>
      </c>
      <c r="H28" s="143"/>
      <c r="I28" s="144"/>
      <c r="J28" s="161"/>
      <c r="K28" s="148" t="s">
        <v>64</v>
      </c>
      <c r="L28" s="148"/>
      <c r="M28" s="148"/>
      <c r="N28" s="148"/>
      <c r="O28" s="148"/>
      <c r="P28" s="114">
        <v>213451.56537753224</v>
      </c>
      <c r="Q28" s="145"/>
      <c r="R28" s="144"/>
      <c r="S28" s="161"/>
      <c r="T28" s="148" t="s">
        <v>61</v>
      </c>
      <c r="U28" s="148"/>
      <c r="V28" s="148"/>
      <c r="W28" s="148"/>
      <c r="X28" s="148"/>
      <c r="Y28" s="120">
        <v>1.127920384325775</v>
      </c>
      <c r="Z28" s="146"/>
      <c r="AA28" s="144"/>
      <c r="AB28" s="161"/>
      <c r="AC28" s="148" t="s">
        <v>118</v>
      </c>
      <c r="AD28" s="148"/>
      <c r="AE28" s="148"/>
      <c r="AF28" s="148"/>
      <c r="AG28" s="148"/>
      <c r="AH28" s="114">
        <v>781276</v>
      </c>
      <c r="AI28" s="145"/>
      <c r="AJ28" s="144"/>
    </row>
    <row r="29" spans="1:36">
      <c r="A29" s="32" t="s">
        <v>55</v>
      </c>
      <c r="B29" s="40" t="s">
        <v>59</v>
      </c>
      <c r="C29" s="40"/>
      <c r="D29" s="40"/>
      <c r="E29" s="40"/>
      <c r="F29" s="40"/>
      <c r="G29" s="108">
        <v>81.125</v>
      </c>
      <c r="H29" s="108"/>
      <c r="I29" s="107"/>
      <c r="J29" s="162"/>
      <c r="K29" s="148" t="s">
        <v>60</v>
      </c>
      <c r="L29" s="148"/>
      <c r="M29" s="148"/>
      <c r="N29" s="148"/>
      <c r="O29" s="148"/>
      <c r="P29" s="114">
        <v>202246.15384615384</v>
      </c>
      <c r="Q29" s="114"/>
      <c r="R29" s="107"/>
      <c r="S29" s="162"/>
      <c r="T29" s="148" t="s">
        <v>60</v>
      </c>
      <c r="U29" s="148"/>
      <c r="V29" s="148"/>
      <c r="W29" s="148"/>
      <c r="X29" s="148"/>
      <c r="Y29" s="120">
        <v>1.1254789674398644</v>
      </c>
      <c r="Z29" s="120"/>
      <c r="AA29" s="107"/>
      <c r="AB29" s="162"/>
      <c r="AC29" s="148" t="s">
        <v>57</v>
      </c>
      <c r="AD29" s="148"/>
      <c r="AE29" s="148"/>
      <c r="AF29" s="148"/>
      <c r="AG29" s="148"/>
      <c r="AH29" s="114">
        <v>630005.50747442956</v>
      </c>
      <c r="AI29" s="114"/>
      <c r="AJ29" s="107"/>
    </row>
    <row r="30" spans="1:36">
      <c r="A30" s="32" t="s">
        <v>55</v>
      </c>
      <c r="B30" s="40" t="s">
        <v>58</v>
      </c>
      <c r="C30" s="40"/>
      <c r="D30" s="40"/>
      <c r="E30" s="40"/>
      <c r="F30" s="40"/>
      <c r="G30" s="108">
        <v>80.29133858267717</v>
      </c>
      <c r="H30" s="108"/>
      <c r="I30" s="107"/>
      <c r="J30" s="162"/>
      <c r="K30" s="148" t="s">
        <v>59</v>
      </c>
      <c r="L30" s="148"/>
      <c r="M30" s="148"/>
      <c r="N30" s="148"/>
      <c r="O30" s="148"/>
      <c r="P30" s="114">
        <v>201539.99258251945</v>
      </c>
      <c r="Q30" s="114"/>
      <c r="R30" s="107"/>
      <c r="S30" s="162"/>
      <c r="T30" s="148" t="s">
        <v>76</v>
      </c>
      <c r="U30" s="148"/>
      <c r="V30" s="148"/>
      <c r="W30" s="148"/>
      <c r="X30" s="148"/>
      <c r="Y30" s="120">
        <v>1.1246071567791527</v>
      </c>
      <c r="Z30" s="120"/>
      <c r="AA30" s="107"/>
      <c r="AB30" s="162"/>
      <c r="AC30" s="148" t="s">
        <v>76</v>
      </c>
      <c r="AD30" s="148"/>
      <c r="AE30" s="148"/>
      <c r="AF30" s="148"/>
      <c r="AG30" s="148"/>
      <c r="AH30" s="114">
        <v>585918.78027384728</v>
      </c>
      <c r="AI30" s="114"/>
      <c r="AJ30" s="107"/>
    </row>
    <row r="31" spans="1:36">
      <c r="A31" s="32" t="s">
        <v>55</v>
      </c>
      <c r="B31" s="40" t="s">
        <v>75</v>
      </c>
      <c r="C31" s="40"/>
      <c r="D31" s="40"/>
      <c r="E31" s="40"/>
      <c r="F31" s="40"/>
      <c r="G31" s="108">
        <v>79.033333333333331</v>
      </c>
      <c r="H31" s="108"/>
      <c r="I31" s="107"/>
      <c r="J31" s="162"/>
      <c r="K31" s="148" t="s">
        <v>57</v>
      </c>
      <c r="L31" s="148"/>
      <c r="M31" s="148"/>
      <c r="N31" s="148"/>
      <c r="O31" s="148"/>
      <c r="P31" s="114">
        <v>189320.25620496398</v>
      </c>
      <c r="Q31" s="114"/>
      <c r="R31" s="107"/>
      <c r="S31" s="162"/>
      <c r="T31" s="148" t="s">
        <v>117</v>
      </c>
      <c r="U31" s="148"/>
      <c r="V31" s="148"/>
      <c r="W31" s="148"/>
      <c r="X31" s="148"/>
      <c r="Y31" s="120">
        <v>1.1135040119137531</v>
      </c>
      <c r="Z31" s="120"/>
      <c r="AA31" s="107"/>
      <c r="AB31" s="162"/>
      <c r="AC31" s="148" t="s">
        <v>64</v>
      </c>
      <c r="AD31" s="148"/>
      <c r="AE31" s="148"/>
      <c r="AF31" s="148"/>
      <c r="AG31" s="148"/>
      <c r="AH31" s="114">
        <v>508833.15038419317</v>
      </c>
      <c r="AI31" s="114"/>
      <c r="AJ31" s="107"/>
    </row>
    <row r="32" spans="1:36">
      <c r="A32" s="32" t="s">
        <v>55</v>
      </c>
      <c r="B32" s="40" t="s">
        <v>66</v>
      </c>
      <c r="C32" s="40"/>
      <c r="D32" s="40"/>
      <c r="E32" s="40"/>
      <c r="F32" s="40"/>
      <c r="G32" s="108">
        <v>77.75</v>
      </c>
      <c r="H32" s="108"/>
      <c r="I32" s="107"/>
      <c r="J32" s="162"/>
      <c r="K32" s="148" t="s">
        <v>117</v>
      </c>
      <c r="L32" s="148"/>
      <c r="M32" s="148"/>
      <c r="N32" s="148"/>
      <c r="O32" s="148"/>
      <c r="P32" s="114">
        <v>185781</v>
      </c>
      <c r="Q32" s="114"/>
      <c r="R32" s="107"/>
      <c r="S32" s="162"/>
      <c r="T32" s="148" t="s">
        <v>75</v>
      </c>
      <c r="U32" s="148"/>
      <c r="V32" s="148"/>
      <c r="W32" s="148"/>
      <c r="X32" s="148"/>
      <c r="Y32" s="120">
        <v>1.1100095851987575</v>
      </c>
      <c r="Z32" s="120"/>
      <c r="AA32" s="107"/>
      <c r="AB32" s="162"/>
      <c r="AC32" s="148" t="s">
        <v>67</v>
      </c>
      <c r="AD32" s="148"/>
      <c r="AE32" s="148"/>
      <c r="AF32" s="148"/>
      <c r="AG32" s="148"/>
      <c r="AH32" s="114">
        <v>438494.69964664307</v>
      </c>
      <c r="AI32" s="114"/>
      <c r="AJ32" s="107"/>
    </row>
    <row r="33" spans="1:36">
      <c r="A33" s="32" t="s">
        <v>55</v>
      </c>
      <c r="B33" s="40" t="s">
        <v>64</v>
      </c>
      <c r="C33" s="40"/>
      <c r="D33" s="40"/>
      <c r="E33" s="40"/>
      <c r="F33" s="40"/>
      <c r="G33" s="108">
        <v>73.86486486486487</v>
      </c>
      <c r="H33" s="108"/>
      <c r="I33" s="107"/>
      <c r="J33" s="162"/>
      <c r="K33" s="148" t="s">
        <v>58</v>
      </c>
      <c r="L33" s="148"/>
      <c r="M33" s="148"/>
      <c r="N33" s="148"/>
      <c r="O33" s="148"/>
      <c r="P33" s="114">
        <v>167649.20430957794</v>
      </c>
      <c r="Q33" s="114"/>
      <c r="R33" s="107"/>
      <c r="S33" s="162"/>
      <c r="T33" s="148" t="s">
        <v>64</v>
      </c>
      <c r="U33" s="148"/>
      <c r="V33" s="148"/>
      <c r="W33" s="148"/>
      <c r="X33" s="148"/>
      <c r="Y33" s="120">
        <v>1.091217716188446</v>
      </c>
      <c r="Z33" s="120"/>
      <c r="AA33" s="107"/>
      <c r="AB33" s="162"/>
      <c r="AC33" s="148" t="s">
        <v>60</v>
      </c>
      <c r="AD33" s="148"/>
      <c r="AE33" s="148"/>
      <c r="AF33" s="148"/>
      <c r="AG33" s="148"/>
      <c r="AH33" s="114">
        <v>422629.38230383972</v>
      </c>
      <c r="AI33" s="114"/>
      <c r="AJ33" s="107"/>
    </row>
    <row r="34" spans="1:36">
      <c r="A34" s="32" t="s">
        <v>55</v>
      </c>
      <c r="B34" s="40" t="s">
        <v>61</v>
      </c>
      <c r="C34" s="40"/>
      <c r="D34" s="40"/>
      <c r="E34" s="40"/>
      <c r="F34" s="40"/>
      <c r="G34" s="108">
        <v>70.36363636363636</v>
      </c>
      <c r="H34" s="108"/>
      <c r="I34" s="107"/>
      <c r="J34" s="162"/>
      <c r="K34" s="148" t="s">
        <v>68</v>
      </c>
      <c r="L34" s="148"/>
      <c r="M34" s="148"/>
      <c r="N34" s="148"/>
      <c r="O34" s="148"/>
      <c r="P34" s="114">
        <v>150909.38864628822</v>
      </c>
      <c r="Q34" s="114"/>
      <c r="R34" s="107"/>
      <c r="S34" s="162"/>
      <c r="T34" s="148" t="s">
        <v>68</v>
      </c>
      <c r="U34" s="148"/>
      <c r="V34" s="148"/>
      <c r="W34" s="148"/>
      <c r="X34" s="148"/>
      <c r="Y34" s="120">
        <v>1.0875793549549009</v>
      </c>
      <c r="Z34" s="120"/>
      <c r="AA34" s="107"/>
      <c r="AB34" s="162"/>
      <c r="AC34" s="148" t="s">
        <v>58</v>
      </c>
      <c r="AD34" s="148"/>
      <c r="AE34" s="148"/>
      <c r="AF34" s="148"/>
      <c r="AG34" s="148"/>
      <c r="AH34" s="114">
        <v>355642.63999215455</v>
      </c>
      <c r="AI34" s="114"/>
      <c r="AJ34" s="107"/>
    </row>
    <row r="35" spans="1:36">
      <c r="A35" s="32" t="s">
        <v>55</v>
      </c>
      <c r="B35" s="40" t="s">
        <v>62</v>
      </c>
      <c r="C35" s="40"/>
      <c r="D35" s="40"/>
      <c r="E35" s="40"/>
      <c r="F35" s="40"/>
      <c r="G35" s="108">
        <v>68.983870967741936</v>
      </c>
      <c r="H35" s="108"/>
      <c r="I35" s="107"/>
      <c r="J35" s="162"/>
      <c r="K35" s="148" t="s">
        <v>75</v>
      </c>
      <c r="L35" s="148"/>
      <c r="M35" s="148"/>
      <c r="N35" s="148"/>
      <c r="O35" s="148"/>
      <c r="P35" s="114">
        <v>148025.83650995343</v>
      </c>
      <c r="Q35" s="114"/>
      <c r="R35" s="107"/>
      <c r="S35" s="162"/>
      <c r="T35" s="148" t="s">
        <v>62</v>
      </c>
      <c r="U35" s="148"/>
      <c r="V35" s="148"/>
      <c r="W35" s="148"/>
      <c r="X35" s="148"/>
      <c r="Y35" s="120">
        <v>1.0805660744322825</v>
      </c>
      <c r="Z35" s="120"/>
      <c r="AA35" s="107"/>
      <c r="AB35" s="162"/>
      <c r="AC35" s="148" t="s">
        <v>59</v>
      </c>
      <c r="AD35" s="148"/>
      <c r="AE35" s="148"/>
      <c r="AF35" s="148"/>
      <c r="AG35" s="148"/>
      <c r="AH35" s="114">
        <v>346655.53158705699</v>
      </c>
      <c r="AI35" s="114"/>
      <c r="AJ35" s="107"/>
    </row>
    <row r="36" spans="1:36">
      <c r="A36" s="32" t="s">
        <v>55</v>
      </c>
      <c r="B36" s="40" t="s">
        <v>67</v>
      </c>
      <c r="C36" s="40"/>
      <c r="D36" s="40"/>
      <c r="E36" s="40"/>
      <c r="F36" s="40"/>
      <c r="G36" s="108">
        <v>66.890909090909091</v>
      </c>
      <c r="H36" s="108"/>
      <c r="I36" s="107"/>
      <c r="J36" s="162"/>
      <c r="K36" s="148" t="s">
        <v>63</v>
      </c>
      <c r="L36" s="148"/>
      <c r="M36" s="148"/>
      <c r="N36" s="148"/>
      <c r="O36" s="148"/>
      <c r="P36" s="114">
        <v>126367.71433664071</v>
      </c>
      <c r="Q36" s="114"/>
      <c r="R36" s="107"/>
      <c r="S36" s="162"/>
      <c r="T36" s="148" t="s">
        <v>58</v>
      </c>
      <c r="U36" s="148"/>
      <c r="V36" s="148"/>
      <c r="W36" s="148"/>
      <c r="X36" s="148"/>
      <c r="Y36" s="120">
        <v>1.0790623651222113</v>
      </c>
      <c r="Z36" s="120"/>
      <c r="AA36" s="107"/>
      <c r="AB36" s="162"/>
      <c r="AC36" s="148" t="s">
        <v>75</v>
      </c>
      <c r="AD36" s="148"/>
      <c r="AE36" s="148"/>
      <c r="AF36" s="148"/>
      <c r="AG36" s="148"/>
      <c r="AH36" s="114">
        <v>345822.85955293127</v>
      </c>
      <c r="AI36" s="114"/>
      <c r="AJ36" s="107"/>
    </row>
    <row r="37" spans="1:36">
      <c r="A37" s="32" t="s">
        <v>55</v>
      </c>
      <c r="B37" s="40" t="s">
        <v>57</v>
      </c>
      <c r="C37" s="40"/>
      <c r="D37" s="40"/>
      <c r="E37" s="40"/>
      <c r="F37" s="40"/>
      <c r="G37" s="108">
        <v>57.772727272727273</v>
      </c>
      <c r="H37" s="108"/>
      <c r="I37" s="107"/>
      <c r="J37" s="162"/>
      <c r="K37" s="148" t="s">
        <v>62</v>
      </c>
      <c r="L37" s="148"/>
      <c r="M37" s="148"/>
      <c r="N37" s="148"/>
      <c r="O37" s="148"/>
      <c r="P37" s="114">
        <v>126257.70769592846</v>
      </c>
      <c r="Q37" s="114"/>
      <c r="R37" s="107"/>
      <c r="S37" s="162"/>
      <c r="T37" s="148" t="s">
        <v>63</v>
      </c>
      <c r="U37" s="148"/>
      <c r="V37" s="148"/>
      <c r="W37" s="148"/>
      <c r="X37" s="148"/>
      <c r="Y37" s="120">
        <v>1.0781785556771579</v>
      </c>
      <c r="Z37" s="120"/>
      <c r="AA37" s="107"/>
      <c r="AB37" s="162"/>
      <c r="AC37" s="148" t="s">
        <v>68</v>
      </c>
      <c r="AD37" s="148"/>
      <c r="AE37" s="148"/>
      <c r="AF37" s="148"/>
      <c r="AG37" s="148"/>
      <c r="AH37" s="114">
        <v>298557.48373101954</v>
      </c>
      <c r="AI37" s="114"/>
      <c r="AJ37" s="107"/>
    </row>
    <row r="38" spans="1:36">
      <c r="A38" s="32" t="s">
        <v>55</v>
      </c>
      <c r="B38" s="40" t="s">
        <v>56</v>
      </c>
      <c r="C38" s="40"/>
      <c r="D38" s="40"/>
      <c r="E38" s="40"/>
      <c r="F38" s="40"/>
      <c r="G38" s="108">
        <v>54.93333333333333</v>
      </c>
      <c r="H38" s="108"/>
      <c r="I38" s="107"/>
      <c r="J38" s="162"/>
      <c r="K38" s="148" t="s">
        <v>67</v>
      </c>
      <c r="L38" s="148"/>
      <c r="M38" s="148"/>
      <c r="N38" s="148"/>
      <c r="O38" s="148"/>
      <c r="P38" s="114">
        <v>122489.46648426812</v>
      </c>
      <c r="Q38" s="114"/>
      <c r="R38" s="107"/>
      <c r="S38" s="162"/>
      <c r="T38" s="148" t="s">
        <v>59</v>
      </c>
      <c r="U38" s="148"/>
      <c r="V38" s="148"/>
      <c r="W38" s="148"/>
      <c r="X38" s="148"/>
      <c r="Y38" s="120">
        <v>1.0682403447687938</v>
      </c>
      <c r="Z38" s="120"/>
      <c r="AA38" s="107"/>
      <c r="AB38" s="162"/>
      <c r="AC38" s="148" t="s">
        <v>63</v>
      </c>
      <c r="AD38" s="148"/>
      <c r="AE38" s="148"/>
      <c r="AF38" s="148"/>
      <c r="AG38" s="148"/>
      <c r="AH38" s="114">
        <v>290797.10831950698</v>
      </c>
      <c r="AI38" s="114"/>
      <c r="AJ38" s="107"/>
    </row>
    <row r="39" spans="1:36">
      <c r="A39" s="32" t="s">
        <v>55</v>
      </c>
      <c r="B39" s="40" t="s">
        <v>60</v>
      </c>
      <c r="C39" s="40"/>
      <c r="D39" s="40"/>
      <c r="E39" s="40"/>
      <c r="F39" s="40"/>
      <c r="G39" s="108">
        <v>49.916666666666664</v>
      </c>
      <c r="H39" s="108"/>
      <c r="I39" s="107"/>
      <c r="J39" s="162"/>
      <c r="K39" s="148" t="s">
        <v>56</v>
      </c>
      <c r="L39" s="148"/>
      <c r="M39" s="148"/>
      <c r="N39" s="148"/>
      <c r="O39" s="148"/>
      <c r="P39" s="114">
        <v>116598.65607819181</v>
      </c>
      <c r="Q39" s="114"/>
      <c r="R39" s="107"/>
      <c r="S39" s="162"/>
      <c r="T39" s="148" t="s">
        <v>67</v>
      </c>
      <c r="U39" s="148"/>
      <c r="V39" s="148"/>
      <c r="W39" s="148"/>
      <c r="X39" s="148"/>
      <c r="Y39" s="120">
        <v>1.0680598134383654</v>
      </c>
      <c r="Z39" s="120"/>
      <c r="AA39" s="107"/>
      <c r="AB39" s="162"/>
      <c r="AC39" s="148" t="s">
        <v>62</v>
      </c>
      <c r="AD39" s="148"/>
      <c r="AE39" s="148"/>
      <c r="AF39" s="148"/>
      <c r="AG39" s="148"/>
      <c r="AH39" s="114">
        <v>276307.4584989479</v>
      </c>
      <c r="AI39" s="114"/>
      <c r="AJ39" s="107"/>
    </row>
    <row r="40" spans="1:36">
      <c r="A40" s="32" t="s">
        <v>55</v>
      </c>
      <c r="B40" s="40" t="s">
        <v>68</v>
      </c>
      <c r="C40" s="40"/>
      <c r="D40" s="40"/>
      <c r="E40" s="40"/>
      <c r="F40" s="40"/>
      <c r="G40" s="108">
        <v>46.1</v>
      </c>
      <c r="H40" s="108"/>
      <c r="I40" s="107"/>
      <c r="J40" s="162"/>
      <c r="K40" s="148" t="s">
        <v>66</v>
      </c>
      <c r="L40" s="148"/>
      <c r="M40" s="148"/>
      <c r="N40" s="148"/>
      <c r="O40" s="148"/>
      <c r="P40" s="114">
        <v>109535.84905660378</v>
      </c>
      <c r="Q40" s="114"/>
      <c r="R40" s="107"/>
      <c r="S40" s="162"/>
      <c r="T40" s="148" t="s">
        <v>56</v>
      </c>
      <c r="U40" s="148"/>
      <c r="V40" s="148"/>
      <c r="W40" s="148"/>
      <c r="X40" s="148"/>
      <c r="Y40" s="120">
        <v>1.0392701621642924</v>
      </c>
      <c r="Z40" s="120"/>
      <c r="AA40" s="107"/>
      <c r="AB40" s="162"/>
      <c r="AC40" s="148" t="s">
        <v>56</v>
      </c>
      <c r="AD40" s="148"/>
      <c r="AE40" s="148"/>
      <c r="AF40" s="148"/>
      <c r="AG40" s="148"/>
      <c r="AH40" s="114">
        <v>203298.54368932039</v>
      </c>
      <c r="AI40" s="114"/>
      <c r="AJ40" s="107"/>
    </row>
    <row r="41" spans="1:36" ht="13.5" thickBot="1">
      <c r="A41" s="110" t="s">
        <v>55</v>
      </c>
      <c r="B41" s="111" t="s">
        <v>65</v>
      </c>
      <c r="C41" s="111"/>
      <c r="D41" s="111"/>
      <c r="E41" s="111"/>
      <c r="F41" s="111"/>
      <c r="G41" s="112">
        <v>36.375</v>
      </c>
      <c r="H41" s="112"/>
      <c r="I41" s="113"/>
      <c r="J41" s="163"/>
      <c r="K41" s="150" t="s">
        <v>65</v>
      </c>
      <c r="L41" s="150"/>
      <c r="M41" s="150"/>
      <c r="N41" s="150"/>
      <c r="O41" s="150"/>
      <c r="P41" s="115">
        <v>77457.373271889388</v>
      </c>
      <c r="Q41" s="115"/>
      <c r="R41" s="113"/>
      <c r="S41" s="163"/>
      <c r="T41" s="150" t="s">
        <v>66</v>
      </c>
      <c r="U41" s="150"/>
      <c r="V41" s="150"/>
      <c r="W41" s="150"/>
      <c r="X41" s="150"/>
      <c r="Y41" s="121">
        <v>1.0014658557292928</v>
      </c>
      <c r="Z41" s="121"/>
      <c r="AA41" s="113"/>
      <c r="AB41" s="163"/>
      <c r="AC41" s="150" t="s">
        <v>66</v>
      </c>
      <c r="AD41" s="150"/>
      <c r="AE41" s="150"/>
      <c r="AF41" s="150"/>
      <c r="AG41" s="150"/>
      <c r="AH41" s="115">
        <v>191393.08681672026</v>
      </c>
      <c r="AI41" s="115"/>
      <c r="AJ41" s="113"/>
    </row>
  </sheetData>
  <sortState ref="AB7:AJ21">
    <sortCondition descending="1" ref="AH7:AH21"/>
  </sortState>
  <mergeCells count="22">
    <mergeCell ref="A3:A5"/>
    <mergeCell ref="K3:K5"/>
    <mergeCell ref="T3:T5"/>
    <mergeCell ref="AC3:AC5"/>
    <mergeCell ref="P3:R4"/>
    <mergeCell ref="G3:I4"/>
    <mergeCell ref="Y3:Y4"/>
    <mergeCell ref="Z3:Z4"/>
    <mergeCell ref="J3:J5"/>
    <mergeCell ref="S3:S5"/>
    <mergeCell ref="AB3:AB5"/>
    <mergeCell ref="AA3:AA5"/>
    <mergeCell ref="B3:B5"/>
    <mergeCell ref="AH3:AJ4"/>
    <mergeCell ref="C3:D4"/>
    <mergeCell ref="E3:F4"/>
    <mergeCell ref="L3:M4"/>
    <mergeCell ref="N3:O4"/>
    <mergeCell ref="U3:V4"/>
    <mergeCell ref="W3:X4"/>
    <mergeCell ref="AD3:AE4"/>
    <mergeCell ref="AF3:AG4"/>
  </mergeCells>
  <pageMargins left="1.2" right="0.45" top="0.75" bottom="0.5" header="0.3" footer="0.3"/>
  <pageSetup scale="85" orientation="portrait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F1"/>
    </sheetView>
  </sheetViews>
  <sheetFormatPr defaultRowHeight="15"/>
  <cols>
    <col min="2" max="2" width="30.7109375" customWidth="1"/>
    <col min="3" max="3" width="9.140625" style="245"/>
  </cols>
  <sheetData>
    <row r="1" spans="1:6" ht="28.5" customHeight="1">
      <c r="A1" s="338" t="s">
        <v>131</v>
      </c>
      <c r="B1" s="339"/>
      <c r="C1" s="339"/>
      <c r="D1" s="339"/>
      <c r="E1" s="339"/>
      <c r="F1" s="255"/>
    </row>
    <row r="2" spans="1:6" ht="25.5" customHeight="1">
      <c r="A2" s="340" t="s">
        <v>125</v>
      </c>
      <c r="B2" s="341" t="s">
        <v>1</v>
      </c>
      <c r="C2" s="342" t="s">
        <v>129</v>
      </c>
      <c r="D2" s="341" t="s">
        <v>10</v>
      </c>
      <c r="E2" s="341" t="s">
        <v>124</v>
      </c>
      <c r="F2" s="343" t="s">
        <v>12</v>
      </c>
    </row>
    <row r="3" spans="1:6">
      <c r="A3" s="340"/>
      <c r="B3" s="341"/>
      <c r="C3" s="342"/>
      <c r="D3" s="341"/>
      <c r="E3" s="341"/>
      <c r="F3" s="343"/>
    </row>
    <row r="4" spans="1:6">
      <c r="A4" s="340"/>
      <c r="B4" s="341"/>
      <c r="C4" s="239">
        <v>-1</v>
      </c>
      <c r="D4" s="239">
        <v>-2</v>
      </c>
      <c r="E4" s="239">
        <v>-3</v>
      </c>
      <c r="F4" s="240">
        <v>-4</v>
      </c>
    </row>
    <row r="5" spans="1:6" ht="4.5" customHeight="1">
      <c r="A5" s="243"/>
      <c r="B5" s="243"/>
      <c r="C5" s="244"/>
      <c r="D5" s="244"/>
      <c r="E5" s="244"/>
      <c r="F5" s="244"/>
    </row>
    <row r="6" spans="1:6" ht="12" customHeight="1">
      <c r="A6" s="2"/>
      <c r="B6" s="238" t="s">
        <v>6</v>
      </c>
      <c r="C6" s="246">
        <v>150.49662542182227</v>
      </c>
      <c r="D6" s="237">
        <v>248198.83089082825</v>
      </c>
      <c r="E6" s="247">
        <v>1.1060801408515262</v>
      </c>
      <c r="F6" s="236">
        <v>486070.31836850621</v>
      </c>
    </row>
    <row r="7" spans="1:6" ht="4.5" customHeight="1">
      <c r="A7" s="202"/>
      <c r="B7" s="202"/>
      <c r="C7" s="246" t="s">
        <v>55</v>
      </c>
      <c r="D7" s="232"/>
      <c r="E7" s="247"/>
      <c r="F7" s="233"/>
    </row>
    <row r="8" spans="1:6" ht="12" customHeight="1">
      <c r="A8" s="238" t="s">
        <v>29</v>
      </c>
      <c r="B8" s="238" t="s">
        <v>30</v>
      </c>
      <c r="C8" s="246">
        <v>86.052434456928836</v>
      </c>
      <c r="D8" s="237">
        <v>169647.7183491842</v>
      </c>
      <c r="E8" s="247">
        <v>1.0671182236502215</v>
      </c>
      <c r="F8" s="236">
        <v>334722.31894150417</v>
      </c>
    </row>
    <row r="9" spans="1:6" ht="12" customHeight="1">
      <c r="A9" s="238" t="s">
        <v>31</v>
      </c>
      <c r="B9" s="238" t="s">
        <v>32</v>
      </c>
      <c r="C9" s="246">
        <v>193.49417249417249</v>
      </c>
      <c r="D9" s="237">
        <v>233395.01440470593</v>
      </c>
      <c r="E9" s="247">
        <v>1.1062407565226622</v>
      </c>
      <c r="F9" s="236">
        <v>520147.56231252034</v>
      </c>
    </row>
    <row r="10" spans="1:6" ht="12" customHeight="1">
      <c r="A10" s="238" t="s">
        <v>33</v>
      </c>
      <c r="B10" s="238" t="s">
        <v>2</v>
      </c>
      <c r="C10" s="246">
        <v>234.53703703703704</v>
      </c>
      <c r="D10" s="237">
        <v>316599.7808256321</v>
      </c>
      <c r="E10" s="247">
        <v>1.1080974114507047</v>
      </c>
      <c r="F10" s="236">
        <v>549091.24132874631</v>
      </c>
    </row>
    <row r="11" spans="1:6" ht="12" customHeight="1">
      <c r="A11" s="238" t="s">
        <v>34</v>
      </c>
      <c r="B11" s="238" t="s">
        <v>3</v>
      </c>
      <c r="C11" s="246">
        <v>82.783505154639172</v>
      </c>
      <c r="D11" s="237">
        <v>249726.07178464605</v>
      </c>
      <c r="E11" s="247">
        <v>1.0521524933639661</v>
      </c>
      <c r="F11" s="236">
        <v>453342.71481942717</v>
      </c>
    </row>
    <row r="12" spans="1:6" ht="12" customHeight="1">
      <c r="A12" s="238" t="s">
        <v>35</v>
      </c>
      <c r="B12" s="238" t="s">
        <v>4</v>
      </c>
      <c r="C12" s="246">
        <v>84.489361702127653</v>
      </c>
      <c r="D12" s="237">
        <v>259416.1710742756</v>
      </c>
      <c r="E12" s="247">
        <v>1.1370725009449976</v>
      </c>
      <c r="F12" s="236">
        <v>716895.87005791988</v>
      </c>
    </row>
    <row r="13" spans="1:6" ht="12" customHeight="1">
      <c r="A13" s="238" t="s">
        <v>38</v>
      </c>
      <c r="B13" s="238" t="s">
        <v>39</v>
      </c>
      <c r="C13" s="246">
        <v>98.5</v>
      </c>
      <c r="D13" s="237">
        <v>439380.71065989847</v>
      </c>
      <c r="E13" s="247">
        <v>1.0589010390403875</v>
      </c>
      <c r="F13" s="236">
        <v>880934.01015228429</v>
      </c>
    </row>
    <row r="14" spans="1:6" ht="12" customHeight="1">
      <c r="A14" s="238" t="s">
        <v>40</v>
      </c>
      <c r="B14" s="238" t="s">
        <v>41</v>
      </c>
      <c r="C14" s="246">
        <v>116.49583333333334</v>
      </c>
      <c r="D14" s="237">
        <v>216045.46105383732</v>
      </c>
      <c r="E14" s="247">
        <v>1.0589604789611717</v>
      </c>
      <c r="F14" s="236">
        <v>337949.99821166712</v>
      </c>
    </row>
    <row r="15" spans="1:6" ht="12" customHeight="1">
      <c r="A15" s="238" t="s">
        <v>42</v>
      </c>
      <c r="B15" s="238" t="s">
        <v>43</v>
      </c>
      <c r="C15" s="246">
        <v>82.360655737704917</v>
      </c>
      <c r="D15" s="237">
        <v>240745.46903007367</v>
      </c>
      <c r="E15" s="247">
        <v>1.1232371161196784</v>
      </c>
      <c r="F15" s="236">
        <v>567244.22770700639</v>
      </c>
    </row>
    <row r="16" spans="1:6" ht="12" customHeight="1">
      <c r="A16" s="238" t="s">
        <v>44</v>
      </c>
      <c r="B16" s="238" t="s">
        <v>45</v>
      </c>
      <c r="C16" s="246">
        <v>75.092592592592595</v>
      </c>
      <c r="D16" s="237">
        <v>222767.89695318305</v>
      </c>
      <c r="E16" s="247">
        <v>1.6309442050745622</v>
      </c>
      <c r="F16" s="236">
        <v>1057821.4549938347</v>
      </c>
    </row>
    <row r="17" spans="1:6" ht="12" customHeight="1">
      <c r="A17" s="238" t="s">
        <v>46</v>
      </c>
      <c r="B17" s="238" t="s">
        <v>47</v>
      </c>
      <c r="C17" s="246">
        <v>105.71428571428571</v>
      </c>
      <c r="D17" s="237">
        <v>122868.46846846846</v>
      </c>
      <c r="E17" s="247">
        <v>0.98684406092339161</v>
      </c>
      <c r="F17" s="236">
        <v>189418.91891891891</v>
      </c>
    </row>
    <row r="18" spans="1:6" ht="12" customHeight="1">
      <c r="A18" s="238" t="s">
        <v>48</v>
      </c>
      <c r="B18" s="238" t="s">
        <v>49</v>
      </c>
      <c r="C18" s="246">
        <v>210.4</v>
      </c>
      <c r="D18" s="237">
        <v>211746.19771863119</v>
      </c>
      <c r="E18" s="247">
        <v>0.99084084341690215</v>
      </c>
      <c r="F18" s="236">
        <v>368096.95817490498</v>
      </c>
    </row>
    <row r="19" spans="1:6" ht="12" customHeight="1">
      <c r="A19" s="238" t="s">
        <v>50</v>
      </c>
      <c r="B19" s="238" t="s">
        <v>51</v>
      </c>
      <c r="C19" s="246">
        <v>24</v>
      </c>
      <c r="D19" s="237">
        <v>108549.29577464789</v>
      </c>
      <c r="E19" s="247">
        <v>1.0545874114744966</v>
      </c>
      <c r="F19" s="236">
        <v>173902.77777777778</v>
      </c>
    </row>
    <row r="20" spans="1:6" ht="12" customHeight="1">
      <c r="A20" s="238" t="s">
        <v>52</v>
      </c>
      <c r="B20" s="238" t="s">
        <v>53</v>
      </c>
      <c r="C20" s="246">
        <v>209.21153846153845</v>
      </c>
      <c r="D20" s="237">
        <v>120716.03235888951</v>
      </c>
      <c r="E20" s="247">
        <v>1.0364082826582306</v>
      </c>
      <c r="F20" s="236">
        <v>157140.08640500045</v>
      </c>
    </row>
    <row r="21" spans="1:6" ht="12" customHeight="1">
      <c r="A21" s="242" t="s">
        <v>54</v>
      </c>
      <c r="B21" s="242" t="s">
        <v>5</v>
      </c>
      <c r="C21" s="248">
        <v>72.808219178082197</v>
      </c>
      <c r="D21" s="234">
        <v>162936.17424242425</v>
      </c>
      <c r="E21" s="249">
        <v>1.0797759559055471</v>
      </c>
      <c r="F21" s="235">
        <v>323255.69143932266</v>
      </c>
    </row>
    <row r="22" spans="1:6" ht="12" customHeight="1">
      <c r="A22" s="241"/>
      <c r="B22" s="241"/>
      <c r="C22" s="246"/>
      <c r="D22" s="237"/>
      <c r="E22" s="247"/>
      <c r="F22" s="236"/>
    </row>
    <row r="23" spans="1:6">
      <c r="A23" s="2" t="s">
        <v>126</v>
      </c>
      <c r="B23" s="250" t="s">
        <v>130</v>
      </c>
      <c r="C23" s="2"/>
      <c r="D23" s="2"/>
      <c r="E23" s="2"/>
      <c r="F23" s="231"/>
    </row>
    <row r="24" spans="1:6" ht="19.5" customHeight="1">
      <c r="A24" s="251" t="s">
        <v>127</v>
      </c>
      <c r="B24" s="337" t="s">
        <v>128</v>
      </c>
      <c r="C24" s="337"/>
      <c r="D24" s="337"/>
      <c r="E24" s="337"/>
    </row>
  </sheetData>
  <mergeCells count="8">
    <mergeCell ref="B24:E24"/>
    <mergeCell ref="A1:F1"/>
    <mergeCell ref="A2:A4"/>
    <mergeCell ref="B2:B4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stat</vt:lpstr>
      <vt:lpstr>ind</vt:lpstr>
      <vt:lpstr>stat sorted</vt:lpstr>
      <vt:lpstr>ind sorted</vt:lpstr>
      <vt:lpstr>Table 1a</vt:lpstr>
      <vt:lpstr>'ind sorted'!Print_Area</vt:lpstr>
      <vt:lpstr>stat!Print_Area</vt:lpstr>
      <vt:lpstr>'stat sorted'!Print_Area</vt:lpstr>
      <vt:lpstr>'stat sorted'!Print_Titles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</dc:creator>
  <cp:lastModifiedBy>Nestor</cp:lastModifiedBy>
  <cp:lastPrinted>2017-04-22T06:45:08Z</cp:lastPrinted>
  <dcterms:created xsi:type="dcterms:W3CDTF">2014-06-18T06:06:35Z</dcterms:created>
  <dcterms:modified xsi:type="dcterms:W3CDTF">2017-04-28T02:28:04Z</dcterms:modified>
</cp:coreProperties>
</file>